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65521" windowWidth="12150" windowHeight="6930" activeTab="0"/>
  </bookViews>
  <sheets>
    <sheet name="Tabelle1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/>
  <calcPr fullCalcOnLoad="1"/>
</workbook>
</file>

<file path=xl/sharedStrings.xml><?xml version="1.0" encoding="utf-8"?>
<sst xmlns="http://schemas.openxmlformats.org/spreadsheetml/2006/main" count="253" uniqueCount="180">
  <si>
    <t>Kalkulation der Kosten und Erträge für Lehrlinge im Kleinverbund</t>
  </si>
  <si>
    <t>Anhang 2 zu Zusammenarbeitsvertrag</t>
  </si>
  <si>
    <t>(3-jährige Lehre)</t>
  </si>
  <si>
    <t>Annahmen:</t>
  </si>
  <si>
    <t>Anzahl Lehrlinge pro Jahr</t>
  </si>
  <si>
    <t xml:space="preserve">(im Endausbau </t>
  </si>
  <si>
    <t>Lehrlinge)</t>
  </si>
  <si>
    <t>Anzahl Firmen im Verbund</t>
  </si>
  <si>
    <t>(nur für Schätzung der Aufwendungen der Leitfirma relevant)</t>
  </si>
  <si>
    <t>Studnenansatz Leitfirma (für Adm.)</t>
  </si>
  <si>
    <t>Verbund:</t>
  </si>
  <si>
    <t>Absenzen der Lehrlinge:</t>
  </si>
  <si>
    <t>(Ferien, Kurse, J&amp;S, Unfall, etc. / ohne Schulbesuch)</t>
  </si>
  <si>
    <t>......................................................................</t>
  </si>
  <si>
    <t>Lohnnebenkosten:</t>
  </si>
  <si>
    <t>Lehrlingslohn 1.LJ:</t>
  </si>
  <si>
    <t>Lehrberuf:</t>
  </si>
  <si>
    <t>Lehrlingslohn 2.LJ:</t>
  </si>
  <si>
    <t>.....................................................................</t>
  </si>
  <si>
    <t>Lehrlingslohn 3.LJ:</t>
  </si>
  <si>
    <t>Einsatz pro Lehrling / Jahr (Wochen):</t>
  </si>
  <si>
    <t>(53 Wo -</t>
  </si>
  <si>
    <t>)</t>
  </si>
  <si>
    <r>
      <t xml:space="preserve">Zum freien Gebrauch zur Verfügung gestellt von der Projektgruppe "Verbundkonzepte" der Deutschschweizerischen Berufsbildungsämter - Konferenz DBK. </t>
    </r>
    <r>
      <rPr>
        <b/>
        <sz val="8"/>
        <rFont val="Arial"/>
        <family val="0"/>
      </rPr>
      <t>Eine kommerzielle Nutzung ist untersagt!</t>
    </r>
    <r>
      <rPr>
        <sz val="8"/>
        <rFont val="Arial"/>
        <family val="2"/>
      </rPr>
      <t xml:space="preserve"> </t>
    </r>
  </si>
  <si>
    <t xml:space="preserve">Benützung dieses Kalkulationsmodells: Die Zahlen die für einen bestimmten Ausbildungsverbund zutreffen in die roten Felder eingeben (die roten Felder sind veränderbar). Die übrigen Felder   </t>
  </si>
  <si>
    <t>sind schreibgeschützt, sie enthalten Formeln und zeigen errechnete Grössen an (siehe auch Legende).</t>
  </si>
  <si>
    <t>Lehrlings-bezogene Kosten:</t>
  </si>
  <si>
    <t>1. Lehrjahr</t>
  </si>
  <si>
    <t>2. Lehrjahr</t>
  </si>
  <si>
    <t>3. Lehrjahr</t>
  </si>
  <si>
    <t>pro Monat</t>
  </si>
  <si>
    <t>pro Jahr</t>
  </si>
  <si>
    <t>Lehrlingslohn:</t>
  </si>
  <si>
    <t>Einführungskurse:</t>
  </si>
  <si>
    <t>Diverse jährliche Kosten:</t>
  </si>
  <si>
    <t>Beitrag an Projektwochen, Abschlussreise, etc.</t>
  </si>
  <si>
    <t>Total Lehrlings-bezogene Kosten:</t>
  </si>
  <si>
    <t>pro Jahr:</t>
  </si>
  <si>
    <t>pro Monat:</t>
  </si>
  <si>
    <t>(:12)</t>
  </si>
  <si>
    <t>pro Woche:</t>
  </si>
  <si>
    <t>(:53)</t>
  </si>
  <si>
    <t>pro Woche mit Berücksichtigung Absenz von</t>
  </si>
  <si>
    <t>Entschädigung Administration (aufgrund Berechnungsmodell, ab 3. Geschäftsjahr):</t>
  </si>
  <si>
    <t>Entschädigung Lehrlingsleistung pro Woche Einsatz in Verbundbetrieb:</t>
  </si>
  <si>
    <t>Legende:</t>
  </si>
  <si>
    <t>kursiv geschriebene Werte:</t>
  </si>
  <si>
    <t>wählbare Annahme</t>
  </si>
  <si>
    <t>(veränderbar)</t>
  </si>
  <si>
    <t>mit normalschrift geschriebene Werte:</t>
  </si>
  <si>
    <t>berechnete Grössen</t>
  </si>
  <si>
    <t>(nicht veränderbar)</t>
  </si>
  <si>
    <t>fett geschriebene Werte:</t>
  </si>
  <si>
    <t>wichtige Resultate</t>
  </si>
  <si>
    <t>Leistungen der Leitfirma:</t>
  </si>
  <si>
    <t>Stunden</t>
  </si>
  <si>
    <t>Ansatz</t>
  </si>
  <si>
    <t>Betrag</t>
  </si>
  <si>
    <t>Gesetzliche Aufgaben:</t>
  </si>
  <si>
    <t>Sämtliche gesetzlichen Verpflichtungen eines Lehrbetriebes</t>
  </si>
  <si>
    <t>Lehrmeisterkurs</t>
  </si>
  <si>
    <t>(Anteil pro Jahr)</t>
  </si>
  <si>
    <t>Vertretung nach aussen:</t>
  </si>
  <si>
    <t xml:space="preserve">Kontakt mit: </t>
  </si>
  <si>
    <t>*Berufsbildungsbehörden</t>
  </si>
  <si>
    <t>*Einführungskursorganisation</t>
  </si>
  <si>
    <t>*Verband</t>
  </si>
  <si>
    <t>*allfällige Lehrmeistervereinigungen</t>
  </si>
  <si>
    <t>*den Lehrlingen und deren Eltern, sowie Volksschulen</t>
  </si>
  <si>
    <t>Ausbildungsplanung und Qualitätssicherung:</t>
  </si>
  <si>
    <t>Ausbildungsmöglichkeiten im Verbund</t>
  </si>
  <si>
    <t>Erschliessung neuer oder zusätzlicher Verbundbetriebe im Bedarfsfalle</t>
  </si>
  <si>
    <t>Planung des Lehrlingseinsatzes</t>
  </si>
  <si>
    <t>Qualitätssicherung der gesamten Ausbildung</t>
  </si>
  <si>
    <t>Unterzeichnung der Schulzeugnisse</t>
  </si>
  <si>
    <t>Erarbeitung und Anordnung besonderer</t>
  </si>
  <si>
    <t xml:space="preserve"> Massnahmen bei ungenügender Leistung eines Lehrlinges</t>
  </si>
  <si>
    <t>Grundbetreuung der Lehrlinge und Kontaktpflege mit den Partnern der Berufsbildung</t>
  </si>
  <si>
    <t>Personaladministration:</t>
  </si>
  <si>
    <t>Lehrlingswerbung und Information über Verbund (z.B. Organisation von</t>
  </si>
  <si>
    <t xml:space="preserve">  Schnupperlehren, Besichtigungen, Kontakte mit Oberstufenlehrkräften, etc.)</t>
  </si>
  <si>
    <t>Auswahl der Lehrlinge</t>
  </si>
  <si>
    <t>Abschluss Lehrvertrag, inkl. Gespräche</t>
  </si>
  <si>
    <t>Personaladministration (Lohn, Versicherung, etc.)</t>
  </si>
  <si>
    <t>Führen und archivieren der Lehrlingsakten</t>
  </si>
  <si>
    <t>Ausstellen Abschlusszeugnis bei Lehrende</t>
  </si>
  <si>
    <t>Rückstellungen</t>
  </si>
  <si>
    <t>(zu Gunsten Reservekonto Verbund)</t>
  </si>
  <si>
    <t>Weitere Diverse Aufwendungen</t>
  </si>
  <si>
    <t>..............................................</t>
  </si>
  <si>
    <t>Total Aufwendungen der Leitfirma</t>
  </si>
  <si>
    <t>(1. Geschäftsjahr)</t>
  </si>
  <si>
    <r>
      <t>(Annahme: Im 2. Geschäftsjahr sind die Aufwendungen</t>
    </r>
    <r>
      <rPr>
        <i/>
        <sz val="10"/>
        <rFont val="Arial"/>
        <family val="0"/>
      </rPr>
      <t>1.2</t>
    </r>
    <r>
      <rPr>
        <sz val="10"/>
        <rFont val="Arial"/>
        <family val="0"/>
      </rPr>
      <t xml:space="preserve"> mal grösser und ab dem 3. Geschäftsjahr </t>
    </r>
    <r>
      <rPr>
        <i/>
        <sz val="10"/>
        <rFont val="Arial"/>
        <family val="0"/>
      </rPr>
      <t>1.4</t>
    </r>
    <r>
      <rPr>
        <sz val="10"/>
        <rFont val="Arial"/>
        <family val="0"/>
      </rPr>
      <t xml:space="preserve"> mal grösser</t>
    </r>
    <r>
      <rPr>
        <sz val="10"/>
        <rFont val="Arial"/>
        <family val="0"/>
      </rPr>
      <t>)</t>
    </r>
  </si>
  <si>
    <t>Leistungen der Verbundfirmen:</t>
  </si>
  <si>
    <t xml:space="preserve">Bereitstellen / Beschaffung  zeitgemässer Arbeitsplatz, inkl. Werkzeug </t>
  </si>
  <si>
    <t>Ausbilden der Lehrlinge</t>
  </si>
  <si>
    <t>Für jeden Lehrling eine qualifizierte Bezugsperson bezeichnen</t>
  </si>
  <si>
    <t>Gewähren der notwendigen Einblicke in den Arbeits- und Ausbildungsplatz des Lehrlinges an die Leitfirma</t>
  </si>
  <si>
    <t>Die Leitfirma unterstützen bei der Festlegung des Ausbildungsauftrages für die eigene Firma</t>
  </si>
  <si>
    <t xml:space="preserve"> Durchführen periodischer Lehrllingsbeurteilung inkl. Beurteilungsgespräch (Kopie an Leitfirma)</t>
  </si>
  <si>
    <t>Beteiligung an den durch die Leitfirma einberufenen Treffen</t>
  </si>
  <si>
    <t>Entschädigung für Lehrlingsleistung:</t>
  </si>
  <si>
    <t>1. LJ:</t>
  </si>
  <si>
    <t xml:space="preserve"> 2. LJ:</t>
  </si>
  <si>
    <t>3. LJ:</t>
  </si>
  <si>
    <t>Direkte Lehrlingskosten pro Monat :</t>
  </si>
  <si>
    <t>(pro Lehrling)</t>
  </si>
  <si>
    <t xml:space="preserve"> Direkte Lehrlingskosten pro Woche (:53 Wochen)</t>
  </si>
  <si>
    <t>Direkte Lehrlingskosten pro Woche mit Berücksichtigung der Absenz:</t>
  </si>
  <si>
    <t xml:space="preserve">(pro Lehrling, monatliche direkte Lehrlingskosten </t>
  </si>
  <si>
    <t xml:space="preserve">  x 12 : Anzahl Wochen + Zuschlag für Absenz)</t>
  </si>
  <si>
    <t>Entschädigung der Leistungen der Leitfirma im 1. Geschäftsjahr:</t>
  </si>
  <si>
    <t>Entschädigung der Leistungen der Leitfirma im 2. Geschäftsjahr:</t>
  </si>
  <si>
    <t>Entschädigung der Leistungen der Leitfirma im 3. Geschäftsjahr:</t>
  </si>
  <si>
    <t>(Faktor, gerechnet ab 3. Geschäftsjahr)</t>
  </si>
  <si>
    <t>(entspricht Verhältnis der Lehrlingslöhne in den verschiedenen Lehrjahren)</t>
  </si>
  <si>
    <t>Entschädigung der Lehrlingsleistung pro Woche Einsatz:</t>
  </si>
  <si>
    <t>Kosten</t>
  </si>
  <si>
    <t>1. Geschäftsjahr</t>
  </si>
  <si>
    <t>2. Geschäftsjahr</t>
  </si>
  <si>
    <t>3. Geschäftsjahr</t>
  </si>
  <si>
    <t>Folgejahre</t>
  </si>
  <si>
    <t>direkte Lehrlingskosten 1. Lehrjahr x Anzahl Lehrlinge:</t>
  </si>
  <si>
    <t>direkte Lehrlingskosten 2. Lehrjahr x Anzahl Lehrlinge:</t>
  </si>
  <si>
    <t>direkte Lehrlingskosten 3. Lehrjahr x Anzahl Lehrlinge:</t>
  </si>
  <si>
    <t>Leistungen Leitfirma:</t>
  </si>
  <si>
    <t>Total Kosten:</t>
  </si>
  <si>
    <t>Erträge</t>
  </si>
  <si>
    <t>Entschädigung für Lehrlingsleistungen (Ansatz pro Woche x LL x Wochen):</t>
  </si>
  <si>
    <t>Saldo</t>
  </si>
  <si>
    <t>kummuliert:</t>
  </si>
  <si>
    <t>Finanz-Starthilfe (Bedarf):</t>
  </si>
  <si>
    <t>1. Lehrjahr:</t>
  </si>
  <si>
    <t xml:space="preserve">Anzahl LL: </t>
  </si>
  <si>
    <t>Anzahl LL:</t>
  </si>
  <si>
    <t>2. Lehrjahr:</t>
  </si>
  <si>
    <t>3. Lehrjahr:</t>
  </si>
  <si>
    <t>Total:</t>
  </si>
  <si>
    <r>
      <t xml:space="preserve">Kalkulation der Kosten und Erträge für Hochbauzeichnerlehrlinge </t>
    </r>
    <r>
      <rPr>
        <sz val="12"/>
        <rFont val="Arial"/>
        <family val="0"/>
      </rPr>
      <t>(im Kleinverbund)</t>
    </r>
  </si>
  <si>
    <t>Variante 2:</t>
  </si>
  <si>
    <t>(genauere Angaben ......)</t>
  </si>
  <si>
    <t>Einsatz pro Lehrling / Lehre (Monate):</t>
  </si>
  <si>
    <t>48 Mt. -</t>
  </si>
  <si>
    <t>Lehrlingslohn 1.LJ (netto):</t>
  </si>
  <si>
    <t>Lehrlingslohn 2.LJ (netto):</t>
  </si>
  <si>
    <t>Lehrlingslohn 3.LJ (netto):</t>
  </si>
  <si>
    <t>Lehrlingslohn 4.LJ (netto):</t>
  </si>
  <si>
    <t>4. Lehrjahr</t>
  </si>
  <si>
    <t>Monatliche Kosten:</t>
  </si>
  <si>
    <t>Lehrlingslohn netto:</t>
  </si>
  <si>
    <t>Monatlich an Lehrling bezahlen:</t>
  </si>
  <si>
    <t>Monatliche Lohnnebenkosten:</t>
  </si>
  <si>
    <r>
      <t xml:space="preserve"> Zwischentotal    </t>
    </r>
    <r>
      <rPr>
        <sz val="8"/>
        <rFont val="Arial"/>
        <family val="0"/>
      </rPr>
      <t>(Lohn inkl. Nebenkosten)</t>
    </r>
    <r>
      <rPr>
        <b/>
        <sz val="8"/>
        <rFont val="Arial"/>
        <family val="0"/>
      </rPr>
      <t>:</t>
    </r>
  </si>
  <si>
    <t>Einführungskurs-Kosten</t>
  </si>
  <si>
    <t>Abklärungsmöglichkeiten im Verbund</t>
  </si>
  <si>
    <t>Erarbeitung und Anordnung besonderer Massnahmen bei ungenügender Leistung eines Lehrlinges</t>
  </si>
  <si>
    <t>Lehrlingswerbung und Information über Verbund (z.B. Organisation von Schnupperlehren, Besichtigungen, Kontakte mit Oberstufenlehrkräften, etc.)</t>
  </si>
  <si>
    <t>Gewähren der notwendigen Einblicke in den Arbeits- und Ausbildungsplatz des Lehrlinges an Leitfirma</t>
  </si>
  <si>
    <t>Durchführen periodicher Lehrlingsbeurteilung inkl. Beurteilungsgespräch (Kopie an Leitfirma)</t>
  </si>
  <si>
    <t>Beteiligung der durch die Leitfirma einberufenen</t>
  </si>
  <si>
    <t>Entschädigung für Lehrlingsleistung von Verbundbetrieb an Leitfirma (pro Monat):</t>
  </si>
  <si>
    <t>Faktor für Leistungsfähigkeit Lehrling (entspricht Verhältnis Monatslöhne):</t>
  </si>
  <si>
    <t>Aufwendungen der Leitfirma pro Jahr:</t>
  </si>
  <si>
    <t>Aufwendungen der Leitfirma pro Monat Lehrlingseinsatz:</t>
  </si>
  <si>
    <t>Aufwendungen der Leitfirma pro Monat und Lehrling:</t>
  </si>
  <si>
    <t>total Lehrlings-bezogene Kosten:</t>
  </si>
  <si>
    <t>Lehrlingsbezogene Kosten nach Berücksichtigung Absenz:</t>
  </si>
  <si>
    <t>(pro Jahr)</t>
  </si>
  <si>
    <t>Lehrlings-bezogene Kosten pro Monat Lehrlingseinsatz (/13):</t>
  </si>
  <si>
    <t>(pro Monat)</t>
  </si>
  <si>
    <t>Beispiel für den Einsatz eines Lehrlings im 1. Lehrjahr</t>
  </si>
  <si>
    <t>Die Verbundfirma bezahlt dem Lehrling:</t>
  </si>
  <si>
    <t>Lohn</t>
  </si>
  <si>
    <t>Die Verbundfirma bezahlt:</t>
  </si>
  <si>
    <t>Lohnnebenkosten</t>
  </si>
  <si>
    <t>Die Verbundfirma bezahlt der Leitfirma:</t>
  </si>
  <si>
    <t>für Absenz Lehrling (lehrlingsbezogene Kosten ohne Lehrlingslohn)</t>
  </si>
  <si>
    <t>für Administration etc.</t>
  </si>
  <si>
    <t>Die Verbundfirma bezahlt total:</t>
  </si>
  <si>
    <t>pro Lehrling und Einsatzmonat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</si>
</sst>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00"/>
    <numFmt numFmtId="185" formatCode="0.0"/>
    <numFmt numFmtId="186" formatCode="_ * #,##0.0_ ;_ * \-#,##0.0_ ;_ * &quot;-&quot;??_ ;_ @_ "/>
    <numFmt numFmtId="187" formatCode="_ * #,##0_ ;_ * \-#,##0_ ;_ * &quot;-&quot;??_ ;_ @_ "/>
    <numFmt numFmtId="188" formatCode="_(* #,##0_);_(* \(#,##0\);_(* &quot;-&quot;??_);_(@_)"/>
    <numFmt numFmtId="189" formatCode="_(* #,##0.0_);_(* \(#,##0.0\);_(* &quot;-&quot;??_);_(@_)"/>
    <numFmt numFmtId="190" formatCode="_(* #,##0.00_);_(* \(#,##0.00\);_(* &quot;-&quot;??_);_(@_)"/>
    <numFmt numFmtId="191" formatCode="_ * #,##0.000_ ;_ * \-#,##0.000_ ;_ * &quot;-&quot;??_ ;_ @_ "/>
    <numFmt numFmtId="192" formatCode="_ * #,##0.0000_ ;_ * \-#,##0.0000_ ;_ * &quot;-&quot;??_ ;_ @_ 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0"/>
    </font>
    <font>
      <u val="singleAccounting"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2"/>
    </font>
    <font>
      <sz val="8"/>
      <color indexed="8"/>
      <name val="Arial"/>
      <family val="0"/>
    </font>
    <font>
      <i/>
      <sz val="8"/>
      <color indexed="9"/>
      <name val="Arial"/>
      <family val="2"/>
    </font>
    <font>
      <i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309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87" fontId="7" fillId="0" borderId="0" xfId="41" applyNumberFormat="1" applyFont="1" applyAlignment="1">
      <alignment/>
    </xf>
    <xf numFmtId="187" fontId="7" fillId="0" borderId="0" xfId="41" applyNumberFormat="1" applyFont="1" applyBorder="1" applyAlignment="1">
      <alignment/>
    </xf>
    <xf numFmtId="187" fontId="13" fillId="0" borderId="0" xfId="41" applyNumberFormat="1" applyFont="1" applyFill="1" applyBorder="1" applyAlignment="1">
      <alignment/>
    </xf>
    <xf numFmtId="187" fontId="10" fillId="0" borderId="0" xfId="41" applyNumberFormat="1" applyFont="1" applyFill="1" applyBorder="1" applyAlignment="1">
      <alignment/>
    </xf>
    <xf numFmtId="43" fontId="7" fillId="0" borderId="0" xfId="41" applyNumberFormat="1" applyFont="1" applyAlignment="1">
      <alignment/>
    </xf>
    <xf numFmtId="43" fontId="7" fillId="0" borderId="10" xfId="41" applyNumberFormat="1" applyFont="1" applyBorder="1" applyAlignment="1">
      <alignment/>
    </xf>
    <xf numFmtId="43" fontId="7" fillId="0" borderId="0" xfId="41" applyNumberFormat="1" applyFont="1" applyBorder="1" applyAlignment="1">
      <alignment/>
    </xf>
    <xf numFmtId="187" fontId="7" fillId="0" borderId="0" xfId="41" applyNumberFormat="1" applyFont="1" applyFill="1" applyAlignment="1">
      <alignment/>
    </xf>
    <xf numFmtId="187" fontId="8" fillId="0" borderId="0" xfId="41" applyNumberFormat="1" applyFont="1" applyFill="1" applyAlignment="1">
      <alignment/>
    </xf>
    <xf numFmtId="4" fontId="8" fillId="33" borderId="0" xfId="0" applyNumberFormat="1" applyFont="1" applyFill="1" applyAlignment="1">
      <alignment horizontal="left"/>
    </xf>
    <xf numFmtId="187" fontId="7" fillId="33" borderId="0" xfId="41" applyNumberFormat="1" applyFont="1" applyFill="1" applyAlignment="1">
      <alignment horizontal="right"/>
    </xf>
    <xf numFmtId="0" fontId="0" fillId="33" borderId="0" xfId="0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87" fontId="9" fillId="0" borderId="0" xfId="41" applyNumberFormat="1" applyFont="1" applyFill="1" applyAlignment="1">
      <alignment/>
    </xf>
    <xf numFmtId="187" fontId="7" fillId="0" borderId="0" xfId="41" applyNumberFormat="1" applyFont="1" applyFill="1" applyAlignment="1">
      <alignment horizontal="right"/>
    </xf>
    <xf numFmtId="4" fontId="8" fillId="0" borderId="0" xfId="41" applyNumberFormat="1" applyFont="1" applyFill="1" applyAlignment="1">
      <alignment/>
    </xf>
    <xf numFmtId="187" fontId="8" fillId="0" borderId="0" xfId="41" applyNumberFormat="1" applyFont="1" applyFill="1" applyAlignment="1">
      <alignment/>
    </xf>
    <xf numFmtId="0" fontId="0" fillId="0" borderId="0" xfId="0" applyFill="1" applyAlignment="1">
      <alignment/>
    </xf>
    <xf numFmtId="187" fontId="7" fillId="0" borderId="0" xfId="41" applyNumberFormat="1" applyFont="1" applyFill="1" applyAlignment="1">
      <alignment/>
    </xf>
    <xf numFmtId="187" fontId="7" fillId="0" borderId="0" xfId="41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187" fontId="10" fillId="0" borderId="0" xfId="41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43" fontId="7" fillId="0" borderId="0" xfId="41" applyFont="1" applyFill="1" applyAlignment="1">
      <alignment/>
    </xf>
    <xf numFmtId="43" fontId="7" fillId="0" borderId="0" xfId="41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4" fontId="5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187" fontId="8" fillId="0" borderId="0" xfId="41" applyNumberFormat="1" applyFont="1" applyFill="1" applyAlignment="1">
      <alignment horizontal="right"/>
    </xf>
    <xf numFmtId="187" fontId="5" fillId="0" borderId="0" xfId="41" applyNumberFormat="1" applyFont="1" applyFill="1" applyAlignment="1">
      <alignment/>
    </xf>
    <xf numFmtId="187" fontId="0" fillId="0" borderId="0" xfId="41" applyNumberFormat="1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187" fontId="4" fillId="0" borderId="0" xfId="41" applyNumberFormat="1" applyFont="1" applyFill="1" applyAlignment="1">
      <alignment horizontal="center"/>
    </xf>
    <xf numFmtId="187" fontId="4" fillId="0" borderId="0" xfId="41" applyNumberFormat="1" applyFont="1" applyFill="1" applyAlignment="1">
      <alignment/>
    </xf>
    <xf numFmtId="187" fontId="11" fillId="0" borderId="0" xfId="41" applyNumberFormat="1" applyFont="1" applyFill="1" applyAlignment="1">
      <alignment/>
    </xf>
    <xf numFmtId="43" fontId="5" fillId="0" borderId="0" xfId="41" applyFont="1" applyFill="1" applyAlignment="1">
      <alignment/>
    </xf>
    <xf numFmtId="43" fontId="0" fillId="0" borderId="0" xfId="41" applyFont="1" applyFill="1" applyAlignment="1">
      <alignment/>
    </xf>
    <xf numFmtId="4" fontId="7" fillId="33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187" fontId="1" fillId="0" borderId="0" xfId="41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3" fontId="7" fillId="0" borderId="0" xfId="4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187" fontId="5" fillId="0" borderId="0" xfId="41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87" fontId="4" fillId="0" borderId="0" xfId="41" applyNumberFormat="1" applyFont="1" applyFill="1" applyAlignment="1">
      <alignment horizontal="right"/>
    </xf>
    <xf numFmtId="187" fontId="4" fillId="0" borderId="0" xfId="41" applyNumberFormat="1" applyFont="1" applyFill="1" applyAlignment="1">
      <alignment horizontal="right"/>
    </xf>
    <xf numFmtId="43" fontId="4" fillId="0" borderId="0" xfId="41" applyFont="1" applyFill="1" applyAlignment="1">
      <alignment horizontal="right"/>
    </xf>
    <xf numFmtId="0" fontId="5" fillId="0" borderId="0" xfId="0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Font="1" applyAlignment="1">
      <alignment horizontal="left"/>
    </xf>
    <xf numFmtId="187" fontId="7" fillId="0" borderId="10" xfId="41" applyNumberFormat="1" applyFont="1" applyBorder="1" applyAlignment="1">
      <alignment horizontal="right"/>
    </xf>
    <xf numFmtId="187" fontId="7" fillId="0" borderId="0" xfId="41" applyNumberFormat="1" applyFont="1" applyFill="1" applyAlignment="1">
      <alignment horizontal="left"/>
    </xf>
    <xf numFmtId="187" fontId="7" fillId="0" borderId="0" xfId="41" applyNumberFormat="1" applyFont="1" applyFill="1" applyAlignment="1">
      <alignment horizontal="left"/>
    </xf>
    <xf numFmtId="4" fontId="0" fillId="0" borderId="0" xfId="0" applyNumberFormat="1" applyFont="1" applyAlignment="1">
      <alignment horizontal="left"/>
    </xf>
    <xf numFmtId="4" fontId="8" fillId="33" borderId="0" xfId="0" applyNumberFormat="1" applyFont="1" applyFill="1" applyAlignment="1">
      <alignment horizontal="left"/>
    </xf>
    <xf numFmtId="187" fontId="8" fillId="0" borderId="0" xfId="41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187" fontId="7" fillId="0" borderId="0" xfId="41" applyNumberFormat="1" applyFont="1" applyFill="1" applyAlignment="1" quotePrefix="1">
      <alignment horizontal="left"/>
    </xf>
    <xf numFmtId="4" fontId="7" fillId="0" borderId="0" xfId="0" applyNumberFormat="1" applyFont="1" applyFill="1" applyAlignment="1" quotePrefix="1">
      <alignment horizontal="left"/>
    </xf>
    <xf numFmtId="187" fontId="8" fillId="0" borderId="0" xfId="41" applyNumberFormat="1" applyFont="1" applyFill="1" applyAlignment="1" quotePrefix="1">
      <alignment horizontal="left"/>
    </xf>
    <xf numFmtId="43" fontId="7" fillId="0" borderId="0" xfId="41" applyFont="1" applyFill="1" applyAlignment="1" quotePrefix="1">
      <alignment horizontal="left"/>
    </xf>
    <xf numFmtId="4" fontId="5" fillId="0" borderId="0" xfId="0" applyNumberFormat="1" applyFont="1" applyFill="1" applyAlignment="1" quotePrefix="1">
      <alignment horizontal="left"/>
    </xf>
    <xf numFmtId="4" fontId="5" fillId="0" borderId="0" xfId="0" applyNumberFormat="1" applyFont="1" applyFill="1" applyAlignment="1">
      <alignment horizontal="left"/>
    </xf>
    <xf numFmtId="187" fontId="5" fillId="0" borderId="0" xfId="41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187" fontId="4" fillId="0" borderId="0" xfId="41" applyNumberFormat="1" applyFont="1" applyFill="1" applyAlignment="1">
      <alignment horizontal="left"/>
    </xf>
    <xf numFmtId="43" fontId="5" fillId="0" borderId="0" xfId="41" applyFont="1" applyFill="1" applyAlignment="1">
      <alignment horizontal="left"/>
    </xf>
    <xf numFmtId="0" fontId="5" fillId="0" borderId="0" xfId="0" applyFont="1" applyAlignment="1">
      <alignment horizontal="left"/>
    </xf>
    <xf numFmtId="43" fontId="7" fillId="0" borderId="0" xfId="41" applyNumberFormat="1" applyFont="1" applyFill="1" applyBorder="1" applyAlignment="1">
      <alignment/>
    </xf>
    <xf numFmtId="0" fontId="7" fillId="33" borderId="0" xfId="0" applyFont="1" applyFill="1" applyAlignment="1">
      <alignment/>
    </xf>
    <xf numFmtId="187" fontId="7" fillId="33" borderId="0" xfId="41" applyNumberFormat="1" applyFont="1" applyFill="1" applyBorder="1" applyAlignment="1">
      <alignment/>
    </xf>
    <xf numFmtId="10" fontId="9" fillId="0" borderId="0" xfId="41" applyNumberFormat="1" applyFont="1" applyFill="1" applyAlignment="1">
      <alignment horizontal="left"/>
    </xf>
    <xf numFmtId="43" fontId="7" fillId="0" borderId="11" xfId="41" applyNumberFormat="1" applyFont="1" applyBorder="1" applyAlignment="1">
      <alignment/>
    </xf>
    <xf numFmtId="187" fontId="7" fillId="0" borderId="11" xfId="41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43" fontId="7" fillId="0" borderId="11" xfId="41" applyNumberFormat="1" applyFont="1" applyFill="1" applyBorder="1" applyAlignment="1">
      <alignment/>
    </xf>
    <xf numFmtId="9" fontId="9" fillId="0" borderId="11" xfId="41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187" fontId="7" fillId="33" borderId="0" xfId="41" applyNumberFormat="1" applyFont="1" applyFill="1" applyAlignment="1">
      <alignment horizontal="left"/>
    </xf>
    <xf numFmtId="0" fontId="7" fillId="0" borderId="0" xfId="0" applyFont="1" applyAlignment="1">
      <alignment/>
    </xf>
    <xf numFmtId="43" fontId="7" fillId="33" borderId="0" xfId="41" applyNumberFormat="1" applyFont="1" applyFill="1" applyBorder="1" applyAlignment="1">
      <alignment/>
    </xf>
    <xf numFmtId="4" fontId="7" fillId="0" borderId="0" xfId="41" applyNumberFormat="1" applyFont="1" applyFill="1" applyAlignment="1">
      <alignment horizontal="left"/>
    </xf>
    <xf numFmtId="4" fontId="7" fillId="0" borderId="0" xfId="41" applyNumberFormat="1" applyFont="1" applyFill="1" applyAlignment="1">
      <alignment horizontal="left"/>
    </xf>
    <xf numFmtId="187" fontId="7" fillId="33" borderId="0" xfId="41" applyNumberFormat="1" applyFont="1" applyFill="1" applyBorder="1" applyAlignment="1">
      <alignment horizontal="left"/>
    </xf>
    <xf numFmtId="4" fontId="9" fillId="33" borderId="0" xfId="41" applyNumberFormat="1" applyFont="1" applyFill="1" applyBorder="1" applyAlignment="1">
      <alignment horizontal="left"/>
    </xf>
    <xf numFmtId="43" fontId="7" fillId="33" borderId="0" xfId="41" applyNumberFormat="1" applyFont="1" applyFill="1" applyBorder="1" applyAlignment="1">
      <alignment horizontal="left"/>
    </xf>
    <xf numFmtId="9" fontId="9" fillId="33" borderId="0" xfId="41" applyNumberFormat="1" applyFont="1" applyFill="1" applyAlignment="1">
      <alignment horizontal="left"/>
    </xf>
    <xf numFmtId="10" fontId="9" fillId="33" borderId="0" xfId="41" applyNumberFormat="1" applyFont="1" applyFill="1" applyAlignment="1">
      <alignment horizontal="left"/>
    </xf>
    <xf numFmtId="43" fontId="8" fillId="0" borderId="0" xfId="41" applyNumberFormat="1" applyFont="1" applyFill="1" applyAlignment="1">
      <alignment horizontal="right"/>
    </xf>
    <xf numFmtId="43" fontId="7" fillId="0" borderId="0" xfId="41" applyNumberFormat="1" applyFont="1" applyFill="1" applyAlignment="1">
      <alignment horizontal="left"/>
    </xf>
    <xf numFmtId="0" fontId="7" fillId="0" borderId="0" xfId="0" applyFont="1" applyFill="1" applyAlignment="1">
      <alignment/>
    </xf>
    <xf numFmtId="2" fontId="7" fillId="0" borderId="0" xfId="41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87" fontId="7" fillId="0" borderId="0" xfId="41" applyNumberFormat="1" applyFont="1" applyFill="1" applyBorder="1" applyAlignment="1">
      <alignment/>
    </xf>
    <xf numFmtId="187" fontId="7" fillId="0" borderId="0" xfId="41" applyNumberFormat="1" applyFont="1" applyFill="1" applyBorder="1" applyAlignment="1">
      <alignment/>
    </xf>
    <xf numFmtId="3" fontId="7" fillId="0" borderId="0" xfId="41" applyNumberFormat="1" applyFont="1" applyFill="1" applyAlignment="1">
      <alignment horizontal="left"/>
    </xf>
    <xf numFmtId="187" fontId="8" fillId="0" borderId="0" xfId="41" applyNumberFormat="1" applyFont="1" applyFill="1" applyAlignment="1">
      <alignment horizontal="right"/>
    </xf>
    <xf numFmtId="187" fontId="9" fillId="0" borderId="0" xfId="41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87" fontId="14" fillId="0" borderId="0" xfId="41" applyNumberFormat="1" applyFont="1" applyFill="1" applyAlignment="1">
      <alignment horizontal="left"/>
    </xf>
    <xf numFmtId="187" fontId="15" fillId="0" borderId="0" xfId="41" applyNumberFormat="1" applyFont="1" applyFill="1" applyAlignment="1">
      <alignment horizontal="right"/>
    </xf>
    <xf numFmtId="2" fontId="9" fillId="0" borderId="0" xfId="41" applyNumberFormat="1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  <xf numFmtId="187" fontId="7" fillId="0" borderId="0" xfId="41" applyNumberFormat="1" applyFont="1" applyFill="1" applyAlignment="1" applyProtection="1">
      <alignment horizontal="right"/>
      <protection/>
    </xf>
    <xf numFmtId="4" fontId="14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Alignment="1">
      <alignment horizontal="left"/>
    </xf>
    <xf numFmtId="43" fontId="1" fillId="33" borderId="0" xfId="41" applyNumberFormat="1" applyFont="1" applyFill="1" applyBorder="1" applyAlignment="1">
      <alignment horizontal="right"/>
    </xf>
    <xf numFmtId="43" fontId="7" fillId="33" borderId="0" xfId="41" applyNumberFormat="1" applyFont="1" applyFill="1" applyBorder="1" applyAlignment="1">
      <alignment horizontal="left"/>
    </xf>
    <xf numFmtId="187" fontId="0" fillId="33" borderId="0" xfId="41" applyNumberFormat="1" applyFont="1" applyFill="1" applyAlignment="1">
      <alignment horizontal="right"/>
    </xf>
    <xf numFmtId="187" fontId="0" fillId="33" borderId="0" xfId="41" applyNumberFormat="1" applyFont="1" applyFill="1" applyAlignment="1">
      <alignment horizontal="left"/>
    </xf>
    <xf numFmtId="4" fontId="1" fillId="33" borderId="0" xfId="0" applyNumberFormat="1" applyFont="1" applyFill="1" applyAlignment="1">
      <alignment horizontal="left"/>
    </xf>
    <xf numFmtId="187" fontId="1" fillId="33" borderId="0" xfId="41" applyNumberFormat="1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4" fontId="9" fillId="33" borderId="0" xfId="41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8" fillId="0" borderId="0" xfId="41" applyNumberFormat="1" applyFont="1" applyFill="1" applyBorder="1" applyAlignment="1">
      <alignment horizontal="left"/>
    </xf>
    <xf numFmtId="4" fontId="7" fillId="0" borderId="0" xfId="41" applyNumberFormat="1" applyFont="1" applyFill="1" applyBorder="1" applyAlignment="1">
      <alignment horizontal="left"/>
    </xf>
    <xf numFmtId="4" fontId="7" fillId="0" borderId="0" xfId="41" applyNumberFormat="1" applyFont="1" applyFill="1" applyAlignment="1">
      <alignment/>
    </xf>
    <xf numFmtId="4" fontId="9" fillId="0" borderId="0" xfId="41" applyNumberFormat="1" applyFont="1" applyFill="1" applyAlignment="1">
      <alignment horizontal="left"/>
    </xf>
    <xf numFmtId="4" fontId="9" fillId="0" borderId="0" xfId="41" applyNumberFormat="1" applyFont="1" applyFill="1" applyBorder="1" applyAlignment="1">
      <alignment/>
    </xf>
    <xf numFmtId="4" fontId="16" fillId="0" borderId="0" xfId="41" applyNumberFormat="1" applyFont="1" applyFill="1" applyBorder="1" applyAlignment="1">
      <alignment horizontal="left"/>
    </xf>
    <xf numFmtId="4" fontId="8" fillId="33" borderId="0" xfId="41" applyNumberFormat="1" applyFont="1" applyFill="1" applyBorder="1" applyAlignment="1">
      <alignment horizontal="left"/>
    </xf>
    <xf numFmtId="4" fontId="16" fillId="33" borderId="0" xfId="41" applyNumberFormat="1" applyFont="1" applyFill="1" applyBorder="1" applyAlignment="1">
      <alignment horizontal="left"/>
    </xf>
    <xf numFmtId="4" fontId="7" fillId="0" borderId="0" xfId="41" applyNumberFormat="1" applyFont="1" applyFill="1" applyAlignment="1">
      <alignment/>
    </xf>
    <xf numFmtId="4" fontId="8" fillId="33" borderId="0" xfId="41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left"/>
    </xf>
    <xf numFmtId="4" fontId="16" fillId="0" borderId="0" xfId="4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4" fontId="7" fillId="0" borderId="0" xfId="41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41" applyNumberFormat="1" applyFont="1" applyFill="1" applyAlignment="1">
      <alignment horizontal="right"/>
    </xf>
    <xf numFmtId="4" fontId="1" fillId="0" borderId="0" xfId="41" applyNumberFormat="1" applyFont="1" applyFill="1" applyAlignment="1">
      <alignment horizontal="right"/>
    </xf>
    <xf numFmtId="2" fontId="9" fillId="0" borderId="0" xfId="41" applyNumberFormat="1" applyFont="1" applyFill="1" applyAlignment="1">
      <alignment horizontal="right"/>
    </xf>
    <xf numFmtId="3" fontId="7" fillId="0" borderId="0" xfId="41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4" fontId="7" fillId="0" borderId="0" xfId="41" applyNumberFormat="1" applyFont="1" applyFill="1" applyAlignment="1">
      <alignment horizontal="right"/>
    </xf>
    <xf numFmtId="0" fontId="18" fillId="0" borderId="0" xfId="0" applyFont="1" applyAlignment="1">
      <alignment/>
    </xf>
    <xf numFmtId="187" fontId="8" fillId="33" borderId="0" xfId="41" applyNumberFormat="1" applyFont="1" applyFill="1" applyAlignment="1">
      <alignment horizontal="right"/>
    </xf>
    <xf numFmtId="4" fontId="0" fillId="33" borderId="0" xfId="41" applyNumberFormat="1" applyFont="1" applyFill="1" applyAlignment="1">
      <alignment horizontal="right"/>
    </xf>
    <xf numFmtId="4" fontId="1" fillId="33" borderId="0" xfId="41" applyNumberFormat="1" applyFont="1" applyFill="1" applyAlignment="1">
      <alignment horizontal="right"/>
    </xf>
    <xf numFmtId="0" fontId="19" fillId="0" borderId="0" xfId="0" applyFont="1" applyAlignment="1">
      <alignment/>
    </xf>
    <xf numFmtId="173" fontId="5" fillId="0" borderId="0" xfId="0" applyNumberFormat="1" applyFont="1" applyAlignment="1">
      <alignment/>
    </xf>
    <xf numFmtId="0" fontId="1" fillId="0" borderId="0" xfId="0" applyFont="1" applyAlignment="1">
      <alignment/>
    </xf>
    <xf numFmtId="173" fontId="4" fillId="0" borderId="0" xfId="0" applyNumberFormat="1" applyFont="1" applyAlignment="1">
      <alignment/>
    </xf>
    <xf numFmtId="4" fontId="1" fillId="33" borderId="0" xfId="0" applyNumberFormat="1" applyFont="1" applyFill="1" applyAlignment="1">
      <alignment horizontal="right"/>
    </xf>
    <xf numFmtId="10" fontId="8" fillId="0" borderId="0" xfId="41" applyNumberFormat="1" applyFont="1" applyFill="1" applyAlignment="1">
      <alignment horizontal="left"/>
    </xf>
    <xf numFmtId="4" fontId="8" fillId="0" borderId="0" xfId="41" applyNumberFormat="1" applyFont="1" applyFill="1" applyAlignment="1">
      <alignment horizontal="left"/>
    </xf>
    <xf numFmtId="187" fontId="8" fillId="0" borderId="0" xfId="41" applyNumberFormat="1" applyFont="1" applyBorder="1" applyAlignment="1">
      <alignment/>
    </xf>
    <xf numFmtId="0" fontId="1" fillId="0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43" fontId="5" fillId="0" borderId="0" xfId="0" applyNumberFormat="1" applyFont="1" applyAlignment="1">
      <alignment/>
    </xf>
    <xf numFmtId="4" fontId="5" fillId="33" borderId="0" xfId="41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7" fillId="33" borderId="0" xfId="0" applyFont="1" applyFill="1" applyBorder="1" applyAlignment="1">
      <alignment horizontal="center"/>
    </xf>
    <xf numFmtId="10" fontId="7" fillId="0" borderId="0" xfId="41" applyNumberFormat="1" applyFont="1" applyFill="1" applyAlignment="1">
      <alignment horizontal="center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87" fontId="1" fillId="33" borderId="0" xfId="41" applyNumberFormat="1" applyFont="1" applyFill="1" applyAlignment="1">
      <alignment horizontal="right"/>
    </xf>
    <xf numFmtId="187" fontId="9" fillId="33" borderId="0" xfId="41" applyNumberFormat="1" applyFont="1" applyFill="1" applyAlignment="1">
      <alignment horizontal="right"/>
    </xf>
    <xf numFmtId="4" fontId="7" fillId="33" borderId="0" xfId="41" applyNumberFormat="1" applyFont="1" applyFill="1" applyAlignment="1">
      <alignment horizontal="left"/>
    </xf>
    <xf numFmtId="4" fontId="7" fillId="33" borderId="0" xfId="0" applyNumberFormat="1" applyFont="1" applyFill="1" applyAlignment="1">
      <alignment horizontal="left"/>
    </xf>
    <xf numFmtId="2" fontId="7" fillId="33" borderId="0" xfId="41" applyNumberFormat="1" applyFont="1" applyFill="1" applyAlignment="1">
      <alignment horizontal="left"/>
    </xf>
    <xf numFmtId="4" fontId="9" fillId="33" borderId="0" xfId="41" applyNumberFormat="1" applyFont="1" applyFill="1" applyBorder="1" applyAlignment="1">
      <alignment/>
    </xf>
    <xf numFmtId="4" fontId="8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 horizontal="left"/>
    </xf>
    <xf numFmtId="4" fontId="7" fillId="33" borderId="0" xfId="0" applyNumberFormat="1" applyFont="1" applyFill="1" applyAlignment="1">
      <alignment/>
    </xf>
    <xf numFmtId="187" fontId="1" fillId="0" borderId="0" xfId="41" applyNumberFormat="1" applyFont="1" applyFill="1" applyAlignment="1">
      <alignment horizontal="left"/>
    </xf>
    <xf numFmtId="4" fontId="1" fillId="0" borderId="0" xfId="41" applyNumberFormat="1" applyFont="1" applyFill="1" applyAlignment="1">
      <alignment horizontal="right"/>
    </xf>
    <xf numFmtId="187" fontId="18" fillId="0" borderId="0" xfId="41" applyNumberFormat="1" applyFont="1" applyFill="1" applyAlignment="1">
      <alignment horizontal="right"/>
    </xf>
    <xf numFmtId="4" fontId="18" fillId="0" borderId="0" xfId="41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left"/>
    </xf>
    <xf numFmtId="4" fontId="7" fillId="0" borderId="0" xfId="41" applyNumberFormat="1" applyFont="1" applyFill="1" applyBorder="1" applyAlignment="1">
      <alignment horizontal="left"/>
    </xf>
    <xf numFmtId="4" fontId="20" fillId="0" borderId="0" xfId="41" applyNumberFormat="1" applyFont="1" applyFill="1" applyBorder="1" applyAlignment="1">
      <alignment horizontal="left"/>
    </xf>
    <xf numFmtId="4" fontId="7" fillId="0" borderId="0" xfId="41" applyNumberFormat="1" applyFont="1" applyFill="1" applyAlignment="1">
      <alignment horizontal="right"/>
    </xf>
    <xf numFmtId="9" fontId="7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187" fontId="7" fillId="0" borderId="0" xfId="41" applyNumberFormat="1" applyFont="1" applyFill="1" applyBorder="1" applyAlignment="1">
      <alignment horizontal="right"/>
    </xf>
    <xf numFmtId="4" fontId="1" fillId="0" borderId="0" xfId="41" applyNumberFormat="1" applyFont="1" applyFill="1" applyBorder="1" applyAlignment="1">
      <alignment horizontal="right"/>
    </xf>
    <xf numFmtId="187" fontId="1" fillId="33" borderId="0" xfId="41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4" fontId="7" fillId="0" borderId="12" xfId="0" applyNumberFormat="1" applyFont="1" applyFill="1" applyBorder="1" applyAlignment="1">
      <alignment horizontal="right"/>
    </xf>
    <xf numFmtId="4" fontId="7" fillId="0" borderId="12" xfId="41" applyNumberFormat="1" applyFont="1" applyFill="1" applyBorder="1" applyAlignment="1">
      <alignment horizontal="right"/>
    </xf>
    <xf numFmtId="187" fontId="7" fillId="0" borderId="12" xfId="41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left"/>
    </xf>
    <xf numFmtId="4" fontId="8" fillId="0" borderId="12" xfId="0" applyNumberFormat="1" applyFont="1" applyFill="1" applyBorder="1" applyAlignment="1">
      <alignment horizontal="left"/>
    </xf>
    <xf numFmtId="187" fontId="7" fillId="0" borderId="12" xfId="41" applyNumberFormat="1" applyFont="1" applyFill="1" applyBorder="1" applyAlignment="1" quotePrefix="1">
      <alignment horizontal="left"/>
    </xf>
    <xf numFmtId="0" fontId="0" fillId="0" borderId="13" xfId="0" applyBorder="1" applyAlignment="1">
      <alignment/>
    </xf>
    <xf numFmtId="4" fontId="8" fillId="0" borderId="13" xfId="0" applyNumberFormat="1" applyFont="1" applyFill="1" applyBorder="1" applyAlignment="1">
      <alignment/>
    </xf>
    <xf numFmtId="187" fontId="8" fillId="0" borderId="13" xfId="41" applyNumberFormat="1" applyFont="1" applyFill="1" applyBorder="1" applyAlignment="1">
      <alignment/>
    </xf>
    <xf numFmtId="187" fontId="7" fillId="0" borderId="13" xfId="41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187" fontId="7" fillId="0" borderId="13" xfId="41" applyNumberFormat="1" applyFont="1" applyFill="1" applyBorder="1" applyAlignment="1">
      <alignment/>
    </xf>
    <xf numFmtId="43" fontId="8" fillId="0" borderId="14" xfId="41" applyNumberFormat="1" applyFont="1" applyBorder="1" applyAlignment="1">
      <alignment/>
    </xf>
    <xf numFmtId="4" fontId="7" fillId="0" borderId="15" xfId="0" applyNumberFormat="1" applyFont="1" applyFill="1" applyBorder="1" applyAlignment="1">
      <alignment horizontal="left"/>
    </xf>
    <xf numFmtId="4" fontId="7" fillId="0" borderId="15" xfId="41" applyNumberFormat="1" applyFont="1" applyFill="1" applyBorder="1" applyAlignment="1">
      <alignment horizontal="left"/>
    </xf>
    <xf numFmtId="4" fontId="20" fillId="0" borderId="16" xfId="41" applyNumberFormat="1" applyFont="1" applyFill="1" applyBorder="1" applyAlignment="1">
      <alignment horizontal="left"/>
    </xf>
    <xf numFmtId="43" fontId="7" fillId="0" borderId="12" xfId="41" applyNumberFormat="1" applyFont="1" applyBorder="1" applyAlignment="1">
      <alignment/>
    </xf>
    <xf numFmtId="0" fontId="0" fillId="0" borderId="0" xfId="0" applyBorder="1" applyAlignment="1">
      <alignment/>
    </xf>
    <xf numFmtId="4" fontId="8" fillId="0" borderId="11" xfId="0" applyNumberFormat="1" applyFont="1" applyFill="1" applyBorder="1" applyAlignment="1">
      <alignment horizontal="left"/>
    </xf>
    <xf numFmtId="4" fontId="8" fillId="0" borderId="11" xfId="41" applyNumberFormat="1" applyFont="1" applyFill="1" applyBorder="1" applyAlignment="1">
      <alignment horizontal="left"/>
    </xf>
    <xf numFmtId="4" fontId="7" fillId="33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43" fontId="8" fillId="0" borderId="17" xfId="41" applyNumberFormat="1" applyFont="1" applyBorder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" fillId="0" borderId="13" xfId="0" applyFont="1" applyBorder="1" applyAlignment="1">
      <alignment/>
    </xf>
    <xf numFmtId="4" fontId="8" fillId="0" borderId="0" xfId="0" applyNumberFormat="1" applyFont="1" applyFill="1" applyAlignment="1">
      <alignment horizontal="right"/>
    </xf>
    <xf numFmtId="4" fontId="4" fillId="0" borderId="12" xfId="0" applyNumberFormat="1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7" fillId="0" borderId="13" xfId="41" applyNumberFormat="1" applyFont="1" applyFill="1" applyBorder="1" applyAlignment="1">
      <alignment/>
    </xf>
    <xf numFmtId="4" fontId="8" fillId="0" borderId="12" xfId="41" applyNumberFormat="1" applyFont="1" applyFill="1" applyBorder="1" applyAlignment="1">
      <alignment horizontal="left"/>
    </xf>
    <xf numFmtId="4" fontId="8" fillId="0" borderId="13" xfId="41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7" fillId="0" borderId="12" xfId="41" applyNumberFormat="1" applyFont="1" applyFill="1" applyBorder="1" applyAlignment="1">
      <alignment horizontal="left"/>
    </xf>
    <xf numFmtId="4" fontId="7" fillId="0" borderId="13" xfId="41" applyNumberFormat="1" applyFont="1" applyFill="1" applyBorder="1" applyAlignment="1">
      <alignment/>
    </xf>
    <xf numFmtId="4" fontId="4" fillId="0" borderId="13" xfId="41" applyNumberFormat="1" applyFont="1" applyFill="1" applyBorder="1" applyAlignment="1">
      <alignment/>
    </xf>
    <xf numFmtId="4" fontId="8" fillId="0" borderId="0" xfId="41" applyNumberFormat="1" applyFont="1" applyFill="1" applyAlignment="1">
      <alignment horizontal="right"/>
    </xf>
    <xf numFmtId="10" fontId="7" fillId="0" borderId="0" xfId="41" applyNumberFormat="1" applyFont="1" applyFill="1" applyAlignment="1">
      <alignment horizontal="center"/>
    </xf>
    <xf numFmtId="3" fontId="7" fillId="0" borderId="0" xfId="41" applyNumberFormat="1" applyFont="1" applyFill="1" applyAlignment="1">
      <alignment horizontal="center"/>
    </xf>
    <xf numFmtId="187" fontId="7" fillId="0" borderId="0" xfId="41" applyNumberFormat="1" applyFont="1" applyFill="1" applyAlignment="1">
      <alignment horizontal="center"/>
    </xf>
    <xf numFmtId="4" fontId="8" fillId="0" borderId="12" xfId="41" applyNumberFormat="1" applyFont="1" applyFill="1" applyBorder="1" applyAlignment="1">
      <alignment horizontal="right"/>
    </xf>
    <xf numFmtId="4" fontId="8" fillId="0" borderId="13" xfId="41" applyNumberFormat="1" applyFont="1" applyFill="1" applyBorder="1" applyAlignment="1">
      <alignment/>
    </xf>
    <xf numFmtId="4" fontId="8" fillId="0" borderId="0" xfId="41" applyNumberFormat="1" applyFont="1" applyFill="1" applyAlignment="1">
      <alignment/>
    </xf>
    <xf numFmtId="4" fontId="8" fillId="0" borderId="12" xfId="41" applyNumberFormat="1" applyFont="1" applyFill="1" applyBorder="1" applyAlignment="1">
      <alignment horizontal="left"/>
    </xf>
    <xf numFmtId="4" fontId="8" fillId="0" borderId="0" xfId="41" applyNumberFormat="1" applyFont="1" applyFill="1" applyAlignment="1">
      <alignment horizontal="left"/>
    </xf>
    <xf numFmtId="4" fontId="6" fillId="0" borderId="0" xfId="0" applyNumberFormat="1" applyFont="1" applyAlignment="1">
      <alignment horizontal="right"/>
    </xf>
    <xf numFmtId="4" fontId="21" fillId="34" borderId="0" xfId="41" applyNumberFormat="1" applyFont="1" applyFill="1" applyBorder="1" applyAlignment="1" applyProtection="1">
      <alignment horizontal="left"/>
      <protection locked="0"/>
    </xf>
    <xf numFmtId="9" fontId="21" fillId="34" borderId="0" xfId="41" applyNumberFormat="1" applyFont="1" applyFill="1" applyAlignment="1" applyProtection="1">
      <alignment horizontal="left"/>
      <protection locked="0"/>
    </xf>
    <xf numFmtId="10" fontId="21" fillId="34" borderId="0" xfId="41" applyNumberFormat="1" applyFont="1" applyFill="1" applyAlignment="1" applyProtection="1">
      <alignment horizontal="left"/>
      <protection locked="0"/>
    </xf>
    <xf numFmtId="4" fontId="21" fillId="34" borderId="0" xfId="41" applyNumberFormat="1" applyFont="1" applyFill="1" applyAlignment="1" applyProtection="1">
      <alignment horizontal="left"/>
      <protection locked="0"/>
    </xf>
    <xf numFmtId="4" fontId="22" fillId="34" borderId="0" xfId="0" applyNumberFormat="1" applyFont="1" applyFill="1" applyAlignment="1" applyProtection="1">
      <alignment/>
      <protection locked="0"/>
    </xf>
    <xf numFmtId="4" fontId="23" fillId="34" borderId="0" xfId="41" applyNumberFormat="1" applyFont="1" applyFill="1" applyBorder="1" applyAlignment="1" applyProtection="1">
      <alignment/>
      <protection locked="0"/>
    </xf>
    <xf numFmtId="2" fontId="21" fillId="34" borderId="0" xfId="41" applyNumberFormat="1" applyFont="1" applyFill="1" applyAlignment="1" applyProtection="1">
      <alignment horizontal="left"/>
      <protection locked="0"/>
    </xf>
    <xf numFmtId="4" fontId="21" fillId="34" borderId="0" xfId="41" applyNumberFormat="1" applyFont="1" applyFill="1" applyAlignment="1" applyProtection="1">
      <alignment/>
      <protection locked="0"/>
    </xf>
    <xf numFmtId="4" fontId="21" fillId="34" borderId="0" xfId="0" applyNumberFormat="1" applyFont="1" applyFill="1" applyAlignment="1" applyProtection="1">
      <alignment horizontal="left"/>
      <protection locked="0"/>
    </xf>
    <xf numFmtId="4" fontId="21" fillId="34" borderId="12" xfId="41" applyNumberFormat="1" applyFont="1" applyFill="1" applyBorder="1" applyAlignment="1" applyProtection="1">
      <alignment horizontal="left"/>
      <protection locked="0"/>
    </xf>
    <xf numFmtId="4" fontId="22" fillId="34" borderId="0" xfId="0" applyNumberFormat="1" applyFont="1" applyFill="1" applyAlignment="1">
      <alignment/>
    </xf>
    <xf numFmtId="43" fontId="21" fillId="34" borderId="12" xfId="41" applyNumberFormat="1" applyFont="1" applyFill="1" applyBorder="1" applyAlignment="1">
      <alignment/>
    </xf>
    <xf numFmtId="4" fontId="21" fillId="34" borderId="0" xfId="0" applyNumberFormat="1" applyFont="1" applyFill="1" applyBorder="1" applyAlignment="1">
      <alignment horizontal="left"/>
    </xf>
    <xf numFmtId="4" fontId="21" fillId="34" borderId="0" xfId="41" applyNumberFormat="1" applyFont="1" applyFill="1" applyBorder="1" applyAlignment="1">
      <alignment horizontal="left"/>
    </xf>
    <xf numFmtId="0" fontId="22" fillId="34" borderId="0" xfId="0" applyFont="1" applyFill="1" applyBorder="1" applyAlignment="1">
      <alignment/>
    </xf>
    <xf numFmtId="4" fontId="24" fillId="34" borderId="0" xfId="41" applyNumberFormat="1" applyFont="1" applyFill="1" applyBorder="1" applyAlignment="1">
      <alignment horizontal="left"/>
    </xf>
    <xf numFmtId="4" fontId="20" fillId="0" borderId="15" xfId="41" applyNumberFormat="1" applyFont="1" applyFill="1" applyBorder="1" applyAlignment="1">
      <alignment horizontal="left"/>
    </xf>
    <xf numFmtId="4" fontId="16" fillId="0" borderId="11" xfId="41" applyNumberFormat="1" applyFont="1" applyFill="1" applyBorder="1" applyAlignment="1">
      <alignment horizontal="left"/>
    </xf>
    <xf numFmtId="4" fontId="20" fillId="0" borderId="13" xfId="41" applyNumberFormat="1" applyFont="1" applyFill="1" applyBorder="1" applyAlignment="1">
      <alignment horizontal="right"/>
    </xf>
    <xf numFmtId="4" fontId="16" fillId="0" borderId="18" xfId="41" applyNumberFormat="1" applyFont="1" applyFill="1" applyBorder="1" applyAlignment="1">
      <alignment horizontal="right"/>
    </xf>
    <xf numFmtId="4" fontId="7" fillId="0" borderId="0" xfId="0" applyNumberFormat="1" applyFont="1" applyFill="1" applyAlignment="1" applyProtection="1">
      <alignment horizontal="right"/>
      <protection locked="0"/>
    </xf>
    <xf numFmtId="43" fontId="1" fillId="0" borderId="0" xfId="41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/>
    </xf>
    <xf numFmtId="4" fontId="2" fillId="0" borderId="0" xfId="0" applyNumberFormat="1" applyFont="1" applyFill="1" applyAlignment="1" applyProtection="1">
      <alignment/>
      <protection/>
    </xf>
    <xf numFmtId="4" fontId="9" fillId="0" borderId="0" xfId="41" applyNumberFormat="1" applyFont="1" applyFill="1" applyAlignment="1" applyProtection="1">
      <alignment horizontal="left"/>
      <protection/>
    </xf>
    <xf numFmtId="4" fontId="9" fillId="0" borderId="13" xfId="41" applyNumberFormat="1" applyFont="1" applyFill="1" applyBorder="1" applyAlignment="1" applyProtection="1">
      <alignment/>
      <protection/>
    </xf>
    <xf numFmtId="43" fontId="7" fillId="0" borderId="0" xfId="41" applyNumberFormat="1" applyFont="1" applyBorder="1" applyAlignment="1">
      <alignment/>
    </xf>
    <xf numFmtId="9" fontId="9" fillId="0" borderId="0" xfId="41" applyNumberFormat="1" applyFont="1" applyFill="1" applyBorder="1" applyAlignment="1">
      <alignment horizontal="left"/>
    </xf>
    <xf numFmtId="187" fontId="20" fillId="0" borderId="0" xfId="41" applyNumberFormat="1" applyFont="1" applyFill="1" applyBorder="1" applyAlignment="1">
      <alignment horizontal="right"/>
    </xf>
    <xf numFmtId="0" fontId="26" fillId="0" borderId="0" xfId="0" applyFont="1" applyFill="1" applyAlignment="1" applyProtection="1">
      <alignment/>
      <protection/>
    </xf>
    <xf numFmtId="43" fontId="20" fillId="0" borderId="0" xfId="41" applyNumberFormat="1" applyFont="1" applyFill="1" applyBorder="1" applyAlignment="1" applyProtection="1">
      <alignment/>
      <protection/>
    </xf>
    <xf numFmtId="4" fontId="27" fillId="0" borderId="0" xfId="41" applyNumberFormat="1" applyFont="1" applyFill="1" applyAlignment="1" applyProtection="1">
      <alignment horizontal="left"/>
      <protection/>
    </xf>
    <xf numFmtId="0" fontId="20" fillId="0" borderId="0" xfId="0" applyFont="1" applyFill="1" applyAlignment="1" applyProtection="1">
      <alignment/>
      <protection/>
    </xf>
    <xf numFmtId="2" fontId="20" fillId="0" borderId="0" xfId="41" applyNumberFormat="1" applyFont="1" applyFill="1" applyAlignment="1" applyProtection="1">
      <alignment horizontal="left"/>
      <protection/>
    </xf>
    <xf numFmtId="187" fontId="20" fillId="0" borderId="0" xfId="41" applyNumberFormat="1" applyFont="1" applyFill="1" applyBorder="1" applyAlignment="1" applyProtection="1">
      <alignment/>
      <protection/>
    </xf>
    <xf numFmtId="4" fontId="20" fillId="0" borderId="0" xfId="41" applyNumberFormat="1" applyFont="1" applyFill="1" applyAlignment="1" applyProtection="1">
      <alignment horizontal="left"/>
      <protection/>
    </xf>
    <xf numFmtId="4" fontId="20" fillId="0" borderId="0" xfId="41" applyNumberFormat="1" applyFont="1" applyFill="1" applyBorder="1" applyAlignment="1" applyProtection="1">
      <alignment horizontal="left"/>
      <protection/>
    </xf>
    <xf numFmtId="4" fontId="28" fillId="0" borderId="0" xfId="0" applyNumberFormat="1" applyFont="1" applyFill="1" applyAlignment="1" applyProtection="1">
      <alignment/>
      <protection/>
    </xf>
    <xf numFmtId="4" fontId="27" fillId="0" borderId="0" xfId="41" applyNumberFormat="1" applyFont="1" applyFill="1" applyBorder="1" applyAlignment="1" applyProtection="1">
      <alignment/>
      <protection/>
    </xf>
    <xf numFmtId="4" fontId="20" fillId="0" borderId="0" xfId="41" applyNumberFormat="1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4" fontId="16" fillId="0" borderId="0" xfId="41" applyNumberFormat="1" applyFont="1" applyFill="1" applyBorder="1" applyAlignment="1" applyProtection="1">
      <alignment horizontal="left"/>
      <protection/>
    </xf>
    <xf numFmtId="4" fontId="27" fillId="0" borderId="0" xfId="41" applyNumberFormat="1" applyFont="1" applyFill="1" applyAlignment="1" applyProtection="1">
      <alignment/>
      <protection/>
    </xf>
    <xf numFmtId="1" fontId="7" fillId="0" borderId="12" xfId="0" applyNumberFormat="1" applyFont="1" applyFill="1" applyBorder="1" applyAlignment="1">
      <alignment horizontal="left"/>
    </xf>
    <xf numFmtId="1" fontId="7" fillId="0" borderId="13" xfId="0" applyNumberFormat="1" applyFont="1" applyBorder="1" applyAlignment="1">
      <alignment horizontal="center"/>
    </xf>
    <xf numFmtId="187" fontId="8" fillId="0" borderId="12" xfId="41" applyNumberFormat="1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center"/>
    </xf>
    <xf numFmtId="187" fontId="8" fillId="0" borderId="0" xfId="41" applyNumberFormat="1" applyFont="1" applyFill="1" applyAlignment="1">
      <alignment horizontal="center"/>
    </xf>
    <xf numFmtId="1" fontId="21" fillId="34" borderId="0" xfId="41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4" fontId="21" fillId="34" borderId="13" xfId="41" applyNumberFormat="1" applyFont="1" applyFill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tabSelected="1" zoomScalePageLayoutView="0" workbookViewId="0" topLeftCell="A51">
      <selection activeCell="F76" sqref="F76"/>
    </sheetView>
  </sheetViews>
  <sheetFormatPr defaultColWidth="11.421875" defaultRowHeight="12.75"/>
  <cols>
    <col min="1" max="1" width="51.28125" style="61" customWidth="1"/>
    <col min="2" max="2" width="7.421875" style="61" customWidth="1"/>
    <col min="3" max="3" width="7.421875" style="84" customWidth="1"/>
    <col min="4" max="4" width="7.421875" style="1" customWidth="1"/>
    <col min="5" max="5" width="7.8515625" style="1" customWidth="1"/>
    <col min="6" max="6" width="7.421875" style="1" customWidth="1"/>
    <col min="7" max="7" width="7.8515625" style="1" customWidth="1"/>
    <col min="8" max="8" width="7.421875" style="1" customWidth="1"/>
    <col min="9" max="9" width="8.00390625" style="1" customWidth="1"/>
    <col min="10" max="11" width="7.28125" style="1" customWidth="1"/>
    <col min="12" max="14" width="8.57421875" style="1" customWidth="1"/>
    <col min="15" max="16" width="8.28125" style="1" customWidth="1"/>
  </cols>
  <sheetData>
    <row r="1" spans="1:16" s="64" customFormat="1" ht="15.75">
      <c r="A1" s="62" t="s">
        <v>0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256" t="s">
        <v>1</v>
      </c>
      <c r="M1" s="63"/>
      <c r="N1" s="63"/>
      <c r="O1" s="63"/>
      <c r="P1" s="63"/>
    </row>
    <row r="2" spans="1:3" s="65" customFormat="1" ht="12.75">
      <c r="A2" s="65" t="s">
        <v>2</v>
      </c>
      <c r="C2" s="69"/>
    </row>
    <row r="3" spans="1:10" s="2" customFormat="1" ht="12.75">
      <c r="A3" s="66" t="s">
        <v>3</v>
      </c>
      <c r="B3" s="100" t="s">
        <v>4</v>
      </c>
      <c r="C3" s="87"/>
      <c r="D3" s="87"/>
      <c r="E3" s="306">
        <v>2</v>
      </c>
      <c r="F3" s="96" t="s">
        <v>5</v>
      </c>
      <c r="G3"/>
      <c r="H3" s="307">
        <f>E3*3</f>
        <v>6</v>
      </c>
      <c r="I3" s="96" t="s">
        <v>6</v>
      </c>
      <c r="J3"/>
    </row>
    <row r="4" spans="1:10" s="4" customFormat="1" ht="12.75">
      <c r="A4" s="9"/>
      <c r="B4" s="102" t="s">
        <v>7</v>
      </c>
      <c r="C4" s="97"/>
      <c r="D4" s="97"/>
      <c r="E4" s="306">
        <v>4</v>
      </c>
      <c r="F4" s="96" t="s">
        <v>8</v>
      </c>
      <c r="G4"/>
      <c r="H4"/>
      <c r="I4"/>
      <c r="J4"/>
    </row>
    <row r="5" spans="1:10" s="8" customFormat="1" ht="12.75">
      <c r="A5" s="10"/>
      <c r="B5" s="102" t="s">
        <v>9</v>
      </c>
      <c r="C5" s="97"/>
      <c r="D5" s="97"/>
      <c r="E5" s="257">
        <v>70</v>
      </c>
      <c r="F5"/>
      <c r="G5"/>
      <c r="H5"/>
      <c r="I5"/>
      <c r="J5"/>
    </row>
    <row r="6" spans="1:10" s="8" customFormat="1" ht="12.75">
      <c r="A6" s="280" t="s">
        <v>10</v>
      </c>
      <c r="B6" s="95" t="s">
        <v>11</v>
      </c>
      <c r="C6" s="15"/>
      <c r="D6" s="97"/>
      <c r="E6" s="258">
        <v>0.12</v>
      </c>
      <c r="F6" s="96" t="s">
        <v>12</v>
      </c>
      <c r="G6"/>
      <c r="H6"/>
      <c r="I6"/>
      <c r="J6"/>
    </row>
    <row r="7" spans="1:10" s="8" customFormat="1" ht="12.75">
      <c r="A7" s="279" t="s">
        <v>13</v>
      </c>
      <c r="B7" s="95" t="s">
        <v>14</v>
      </c>
      <c r="C7" s="15"/>
      <c r="D7" s="97"/>
      <c r="E7" s="259">
        <v>0.0075</v>
      </c>
      <c r="F7"/>
      <c r="G7"/>
      <c r="H7"/>
      <c r="I7"/>
      <c r="J7"/>
    </row>
    <row r="8" spans="1:10" s="8" customFormat="1" ht="12.75">
      <c r="A8"/>
      <c r="B8" s="95" t="s">
        <v>15</v>
      </c>
      <c r="C8" s="15"/>
      <c r="D8" s="97"/>
      <c r="E8" s="260">
        <v>400</v>
      </c>
      <c r="F8"/>
      <c r="G8"/>
      <c r="H8"/>
      <c r="I8"/>
      <c r="J8"/>
    </row>
    <row r="9" spans="1:10" s="8" customFormat="1" ht="12.75">
      <c r="A9" s="280" t="s">
        <v>16</v>
      </c>
      <c r="B9" s="95" t="s">
        <v>17</v>
      </c>
      <c r="C9" s="15"/>
      <c r="D9" s="97"/>
      <c r="E9" s="260">
        <v>600</v>
      </c>
      <c r="F9"/>
      <c r="G9"/>
      <c r="H9"/>
      <c r="I9"/>
      <c r="J9"/>
    </row>
    <row r="10" spans="1:10" s="8" customFormat="1" ht="12.75">
      <c r="A10" s="278" t="s">
        <v>18</v>
      </c>
      <c r="B10" s="95" t="s">
        <v>19</v>
      </c>
      <c r="C10" s="15"/>
      <c r="D10" s="97"/>
      <c r="E10" s="260">
        <v>800</v>
      </c>
      <c r="F10"/>
      <c r="G10"/>
      <c r="H10"/>
      <c r="I10"/>
      <c r="J10"/>
    </row>
    <row r="11" spans="1:11" s="8" customFormat="1" ht="12.75">
      <c r="A11" s="10"/>
      <c r="B11" s="10"/>
      <c r="C11" s="68"/>
      <c r="D11" s="24"/>
      <c r="E11" s="85"/>
      <c r="F11" s="88"/>
      <c r="G11"/>
      <c r="H11"/>
      <c r="I11"/>
      <c r="J11"/>
      <c r="K11"/>
    </row>
    <row r="12" spans="1:11" s="8" customFormat="1" ht="12.75">
      <c r="A12" s="10"/>
      <c r="B12" s="10"/>
      <c r="C12" s="68"/>
      <c r="D12" s="21" t="s">
        <v>20</v>
      </c>
      <c r="E12" s="108">
        <f>53-(E6*53)</f>
        <v>46.64</v>
      </c>
      <c r="F12" s="96" t="s">
        <v>21</v>
      </c>
      <c r="G12" s="200">
        <f>E6</f>
        <v>0.12</v>
      </c>
      <c r="H12" s="96" t="s">
        <v>22</v>
      </c>
      <c r="I12"/>
      <c r="J12"/>
      <c r="K12"/>
    </row>
    <row r="13" spans="1:11" s="8" customFormat="1" ht="12.75">
      <c r="A13" s="10"/>
      <c r="B13"/>
      <c r="C13" s="24"/>
      <c r="D13"/>
      <c r="E13"/>
      <c r="F13"/>
      <c r="G13"/>
      <c r="H13"/>
      <c r="I13"/>
      <c r="J13"/>
      <c r="K13"/>
    </row>
    <row r="14" spans="1:11" s="8" customFormat="1" ht="12.75">
      <c r="A14" s="10" t="s">
        <v>23</v>
      </c>
      <c r="B14" s="10"/>
      <c r="C14" s="68"/>
      <c r="D14" s="24"/>
      <c r="E14" s="85"/>
      <c r="F14" s="88"/>
      <c r="G14"/>
      <c r="H14"/>
      <c r="I14"/>
      <c r="J14"/>
      <c r="K14"/>
    </row>
    <row r="15" spans="1:11" s="10" customFormat="1" ht="12.75">
      <c r="A15" s="284" t="s">
        <v>24</v>
      </c>
      <c r="C15" s="203"/>
      <c r="D15" s="178"/>
      <c r="E15" s="85"/>
      <c r="F15" s="285"/>
      <c r="G15" s="226"/>
      <c r="H15" s="226"/>
      <c r="I15" s="226"/>
      <c r="J15" s="226"/>
      <c r="K15" s="226"/>
    </row>
    <row r="16" s="96" customFormat="1" ht="11.25">
      <c r="A16" s="96" t="s">
        <v>25</v>
      </c>
    </row>
    <row r="17" s="96" customFormat="1" ht="11.25"/>
    <row r="18" spans="1:11" s="8" customFormat="1" ht="12.75">
      <c r="A18" s="126" t="s">
        <v>26</v>
      </c>
      <c r="B18" s="97"/>
      <c r="C18" s="95" t="s">
        <v>27</v>
      </c>
      <c r="D18" s="15"/>
      <c r="E18" s="127" t="s">
        <v>28</v>
      </c>
      <c r="F18" s="103"/>
      <c r="G18" s="86" t="s">
        <v>29</v>
      </c>
      <c r="H18" s="15"/>
      <c r="I18" s="290"/>
      <c r="J18" s="287"/>
      <c r="K18"/>
    </row>
    <row r="19" spans="1:13" s="8" customFormat="1" ht="11.25">
      <c r="A19" s="105"/>
      <c r="B19" s="105"/>
      <c r="C19" s="106" t="s">
        <v>30</v>
      </c>
      <c r="D19" s="107" t="s">
        <v>31</v>
      </c>
      <c r="E19" s="107" t="s">
        <v>30</v>
      </c>
      <c r="F19" s="107" t="s">
        <v>31</v>
      </c>
      <c r="G19" s="107" t="s">
        <v>30</v>
      </c>
      <c r="H19" s="107" t="s">
        <v>31</v>
      </c>
      <c r="I19" s="290"/>
      <c r="J19" s="288"/>
      <c r="K19" s="10"/>
      <c r="L19" s="10"/>
      <c r="M19" s="10"/>
    </row>
    <row r="20" spans="1:13" s="4" customFormat="1" ht="10.5" customHeight="1">
      <c r="A20" s="21" t="s">
        <v>32</v>
      </c>
      <c r="B20" s="21"/>
      <c r="C20" s="108">
        <f>E8</f>
        <v>400</v>
      </c>
      <c r="D20" s="109"/>
      <c r="E20" s="108">
        <f>E9</f>
        <v>600</v>
      </c>
      <c r="F20" s="109"/>
      <c r="G20" s="108">
        <f>E10</f>
        <v>800</v>
      </c>
      <c r="H20" s="110"/>
      <c r="I20" s="291"/>
      <c r="J20" s="292"/>
      <c r="K20" s="5"/>
      <c r="L20" s="5"/>
      <c r="M20" s="5"/>
    </row>
    <row r="21" spans="1:13" s="4" customFormat="1" ht="10.5" customHeight="1">
      <c r="A21" s="21" t="s">
        <v>14</v>
      </c>
      <c r="B21" s="180">
        <f>E7</f>
        <v>0.0075</v>
      </c>
      <c r="C21" s="135">
        <f>C20*E7</f>
        <v>3</v>
      </c>
      <c r="D21" s="135"/>
      <c r="E21" s="98">
        <f>E20*E7</f>
        <v>4.5</v>
      </c>
      <c r="F21" s="135"/>
      <c r="G21" s="98">
        <f>G20*E7</f>
        <v>6</v>
      </c>
      <c r="H21" s="136"/>
      <c r="I21" s="293"/>
      <c r="J21" s="294"/>
      <c r="K21" s="5"/>
      <c r="L21" s="5"/>
      <c r="M21" s="5"/>
    </row>
    <row r="22" spans="1:13" s="4" customFormat="1" ht="10.5" customHeight="1">
      <c r="A22" s="113"/>
      <c r="B22" s="21"/>
      <c r="C22" s="135">
        <f>SUM(C20:C21)</f>
        <v>403</v>
      </c>
      <c r="D22" s="135">
        <f>C22*13</f>
        <v>5239</v>
      </c>
      <c r="E22" s="98">
        <f>SUM(E20:E21)</f>
        <v>604.5</v>
      </c>
      <c r="F22" s="135">
        <f>E22*13</f>
        <v>7858.5</v>
      </c>
      <c r="G22" s="98">
        <f>SUM(G20:G21)</f>
        <v>806</v>
      </c>
      <c r="H22" s="137">
        <f>G22*13</f>
        <v>10478</v>
      </c>
      <c r="I22" s="293"/>
      <c r="J22" s="294"/>
      <c r="K22" s="5"/>
      <c r="L22" s="5"/>
      <c r="M22" s="5"/>
    </row>
    <row r="23" spans="1:13" s="4" customFormat="1" ht="10.5" customHeight="1">
      <c r="A23" s="21" t="s">
        <v>33</v>
      </c>
      <c r="B23" s="114"/>
      <c r="C23" s="37"/>
      <c r="D23" s="260">
        <v>650</v>
      </c>
      <c r="E23" s="281"/>
      <c r="F23" s="260">
        <v>900</v>
      </c>
      <c r="G23" s="281"/>
      <c r="H23" s="260">
        <v>900</v>
      </c>
      <c r="I23" s="295"/>
      <c r="J23" s="289"/>
      <c r="K23" s="5"/>
      <c r="L23" s="5"/>
      <c r="M23" s="5"/>
    </row>
    <row r="24" spans="1:13" s="4" customFormat="1" ht="10.5" customHeight="1">
      <c r="A24" s="21" t="s">
        <v>34</v>
      </c>
      <c r="B24" s="114"/>
      <c r="C24" s="135"/>
      <c r="D24" s="261"/>
      <c r="E24" s="282"/>
      <c r="F24" s="261"/>
      <c r="G24" s="282"/>
      <c r="H24" s="262"/>
      <c r="I24" s="295"/>
      <c r="J24" s="296"/>
      <c r="K24" s="5"/>
      <c r="L24" s="5"/>
      <c r="M24" s="5"/>
    </row>
    <row r="25" spans="1:10" s="4" customFormat="1" ht="10.5" customHeight="1">
      <c r="A25" s="21" t="s">
        <v>35</v>
      </c>
      <c r="B25" s="114"/>
      <c r="C25" s="37"/>
      <c r="D25" s="260">
        <v>200</v>
      </c>
      <c r="E25" s="281"/>
      <c r="F25" s="260">
        <v>200</v>
      </c>
      <c r="G25" s="281"/>
      <c r="H25" s="260">
        <v>200</v>
      </c>
      <c r="I25" s="295"/>
      <c r="J25" s="289"/>
    </row>
    <row r="26" spans="1:10" s="4" customFormat="1" ht="10.5" customHeight="1">
      <c r="A26" s="21"/>
      <c r="B26" s="21"/>
      <c r="C26" s="99"/>
      <c r="D26" s="37"/>
      <c r="E26" s="99"/>
      <c r="F26" s="37"/>
      <c r="G26" s="99"/>
      <c r="H26" s="141"/>
      <c r="I26" s="293"/>
      <c r="J26" s="297"/>
    </row>
    <row r="27" spans="1:14" s="4" customFormat="1" ht="12.75">
      <c r="A27" s="133" t="s">
        <v>36</v>
      </c>
      <c r="B27" s="179" t="s">
        <v>37</v>
      </c>
      <c r="C27" s="15"/>
      <c r="D27" s="142">
        <f>SUM(D20:D26)</f>
        <v>6089</v>
      </c>
      <c r="E27" s="232"/>
      <c r="F27" s="142">
        <f>SUM(F21:F26)</f>
        <v>8958.5</v>
      </c>
      <c r="G27" s="232"/>
      <c r="H27" s="143">
        <f>SUM(H21:H26)</f>
        <v>11578</v>
      </c>
      <c r="I27" s="298"/>
      <c r="J27" s="299"/>
      <c r="K27" s="6"/>
      <c r="L27" s="6"/>
      <c r="M27" s="6"/>
      <c r="N27" s="7"/>
    </row>
    <row r="28" spans="1:14" s="4" customFormat="1" ht="12.75">
      <c r="A28" s="146"/>
      <c r="B28" s="147" t="s">
        <v>38</v>
      </c>
      <c r="C28" s="196" t="s">
        <v>39</v>
      </c>
      <c r="D28" s="196">
        <f>D27/12</f>
        <v>507.4166666666667</v>
      </c>
      <c r="E28" s="197"/>
      <c r="F28" s="197">
        <f>F27/12</f>
        <v>746.5416666666666</v>
      </c>
      <c r="G28" s="198"/>
      <c r="H28" s="198">
        <f>H27/12</f>
        <v>964.8333333333334</v>
      </c>
      <c r="I28" s="294"/>
      <c r="J28" s="294"/>
      <c r="K28" s="6"/>
      <c r="L28" s="6"/>
      <c r="M28" s="6"/>
      <c r="N28" s="7"/>
    </row>
    <row r="29" spans="1:14" s="4" customFormat="1" ht="12.75">
      <c r="A29" s="146"/>
      <c r="B29" s="147" t="s">
        <v>40</v>
      </c>
      <c r="C29" s="196" t="s">
        <v>41</v>
      </c>
      <c r="D29" s="197">
        <f>D27/53</f>
        <v>114.88679245283019</v>
      </c>
      <c r="E29" s="197"/>
      <c r="F29" s="197">
        <f>F27/53</f>
        <v>169.02830188679246</v>
      </c>
      <c r="G29" s="198"/>
      <c r="H29" s="198">
        <f>H27/53</f>
        <v>218.45283018867926</v>
      </c>
      <c r="I29" s="294"/>
      <c r="J29" s="294"/>
      <c r="K29" s="6"/>
      <c r="L29" s="6"/>
      <c r="M29" s="6"/>
      <c r="N29" s="7"/>
    </row>
    <row r="30" spans="1:14" s="4" customFormat="1" ht="12.75">
      <c r="A30" s="146"/>
      <c r="B30" s="147" t="s">
        <v>42</v>
      </c>
      <c r="C30" s="230">
        <f>E6</f>
        <v>0.12</v>
      </c>
      <c r="D30" s="197">
        <f>D28*12/E12</f>
        <v>130.55317324185248</v>
      </c>
      <c r="E30" s="197"/>
      <c r="F30" s="197">
        <f>F28*12/E12</f>
        <v>192.07761578044597</v>
      </c>
      <c r="G30" s="198"/>
      <c r="H30" s="198">
        <f>H28*12/E12</f>
        <v>248.2418524871355</v>
      </c>
      <c r="I30" s="294"/>
      <c r="J30" s="294"/>
      <c r="K30" s="6"/>
      <c r="L30" s="6"/>
      <c r="M30" s="6"/>
      <c r="N30" s="7"/>
    </row>
    <row r="31" spans="1:14" s="4" customFormat="1" ht="12.75">
      <c r="A31" s="146"/>
      <c r="B31" s="147"/>
      <c r="C31" s="230"/>
      <c r="D31" s="197"/>
      <c r="E31" s="197"/>
      <c r="F31" s="197"/>
      <c r="G31" s="198"/>
      <c r="H31" s="198"/>
      <c r="I31" s="198"/>
      <c r="J31" s="198"/>
      <c r="K31" s="6"/>
      <c r="L31" s="6"/>
      <c r="M31" s="6"/>
      <c r="N31" s="7"/>
    </row>
    <row r="32" spans="1:14" s="4" customFormat="1" ht="12.75">
      <c r="A32" s="146"/>
      <c r="B32" s="147"/>
      <c r="C32" s="230"/>
      <c r="D32" s="197"/>
      <c r="E32" s="197"/>
      <c r="F32" s="197"/>
      <c r="G32" s="198"/>
      <c r="H32" s="198"/>
      <c r="I32" s="198"/>
      <c r="J32" s="198"/>
      <c r="K32" s="6"/>
      <c r="L32" s="6"/>
      <c r="M32" s="6"/>
      <c r="N32" s="7"/>
    </row>
    <row r="33" spans="1:14" s="4" customFormat="1" ht="12.75">
      <c r="A33"/>
      <c r="B33" s="147" t="s">
        <v>43</v>
      </c>
      <c r="C33" s="196"/>
      <c r="D33" s="197">
        <f>B100</f>
        <v>29.819539736992564</v>
      </c>
      <c r="E33" s="197"/>
      <c r="F33" s="197">
        <f>C100</f>
        <v>45.87621497998856</v>
      </c>
      <c r="G33" s="198"/>
      <c r="H33" s="198">
        <f>D100</f>
        <v>61.93289022298456</v>
      </c>
      <c r="I33" s="198"/>
      <c r="J33" s="198"/>
      <c r="K33" s="6"/>
      <c r="L33" s="6"/>
      <c r="M33" s="6"/>
      <c r="N33" s="7"/>
    </row>
    <row r="34" spans="1:14" s="4" customFormat="1" ht="12.75">
      <c r="A34" s="133"/>
      <c r="B34" s="233" t="s">
        <v>44</v>
      </c>
      <c r="C34" s="229"/>
      <c r="D34" s="142">
        <f>D30+D33</f>
        <v>160.37271297884504</v>
      </c>
      <c r="E34" s="142"/>
      <c r="F34" s="142">
        <f>SUM(F30:F33)</f>
        <v>237.95383076043453</v>
      </c>
      <c r="G34" s="143"/>
      <c r="H34" s="143">
        <f>SUM(H30:H33)</f>
        <v>310.1747427101201</v>
      </c>
      <c r="I34" s="141"/>
      <c r="J34" s="141"/>
      <c r="K34" s="6"/>
      <c r="L34" s="6"/>
      <c r="M34" s="6"/>
      <c r="N34" s="7"/>
    </row>
    <row r="35" spans="1:14" s="4" customFormat="1" ht="12.75">
      <c r="A35" s="146"/>
      <c r="B35" s="147"/>
      <c r="C35" s="196"/>
      <c r="D35" s="197"/>
      <c r="E35" s="197"/>
      <c r="F35" s="197"/>
      <c r="G35" s="198"/>
      <c r="H35" s="198"/>
      <c r="I35" s="198"/>
      <c r="J35" s="149"/>
      <c r="K35" s="6"/>
      <c r="L35" s="6"/>
      <c r="M35" s="6"/>
      <c r="N35" s="7"/>
    </row>
    <row r="36" spans="1:14" s="4" customFormat="1" ht="12.75">
      <c r="A36" s="146"/>
      <c r="B36" s="147"/>
      <c r="C36" s="196"/>
      <c r="D36" s="197"/>
      <c r="E36" s="197"/>
      <c r="F36" s="197"/>
      <c r="G36" s="198"/>
      <c r="H36" s="198"/>
      <c r="I36" s="198"/>
      <c r="J36" s="149"/>
      <c r="K36" s="6"/>
      <c r="L36" s="6"/>
      <c r="M36" s="6"/>
      <c r="N36" s="7"/>
    </row>
    <row r="37" spans="1:14" s="4" customFormat="1" ht="12.75">
      <c r="A37" s="146"/>
      <c r="B37" s="221" t="s">
        <v>45</v>
      </c>
      <c r="C37" s="222"/>
      <c r="D37" s="223"/>
      <c r="E37" s="223"/>
      <c r="F37" s="223"/>
      <c r="G37" s="273"/>
      <c r="H37" s="273"/>
      <c r="I37" s="224"/>
      <c r="J37" s="149"/>
      <c r="K37" s="6"/>
      <c r="L37" s="6"/>
      <c r="M37" s="6"/>
      <c r="N37" s="7"/>
    </row>
    <row r="38" spans="1:14" s="4" customFormat="1" ht="12.75">
      <c r="A38" s="146"/>
      <c r="B38" s="268" t="s">
        <v>46</v>
      </c>
      <c r="C38" s="269"/>
      <c r="D38" s="270"/>
      <c r="E38" s="271"/>
      <c r="F38" s="270" t="s">
        <v>47</v>
      </c>
      <c r="G38" s="270"/>
      <c r="H38" s="272"/>
      <c r="I38" s="308" t="s">
        <v>48</v>
      </c>
      <c r="J38" s="149"/>
      <c r="K38" s="6"/>
      <c r="L38" s="6"/>
      <c r="M38" s="6"/>
      <c r="N38" s="7"/>
    </row>
    <row r="39" spans="1:14" s="4" customFormat="1" ht="12.75">
      <c r="A39" s="150"/>
      <c r="B39" s="225" t="s">
        <v>49</v>
      </c>
      <c r="C39" s="226"/>
      <c r="D39" s="136"/>
      <c r="E39" s="136"/>
      <c r="F39" s="197" t="s">
        <v>50</v>
      </c>
      <c r="G39" s="141"/>
      <c r="H39" s="141"/>
      <c r="I39" s="275" t="s">
        <v>51</v>
      </c>
      <c r="J39" s="149"/>
      <c r="K39" s="6"/>
      <c r="L39" s="6"/>
      <c r="M39" s="6"/>
      <c r="N39" s="7"/>
    </row>
    <row r="40" spans="1:14" s="4" customFormat="1" ht="12.75">
      <c r="A40" s="146"/>
      <c r="B40" s="231" t="s">
        <v>52</v>
      </c>
      <c r="C40" s="227"/>
      <c r="D40" s="228"/>
      <c r="E40" s="228"/>
      <c r="F40" s="228" t="s">
        <v>53</v>
      </c>
      <c r="G40" s="274"/>
      <c r="H40" s="274"/>
      <c r="I40" s="276" t="s">
        <v>51</v>
      </c>
      <c r="J40" s="149"/>
      <c r="K40" s="6"/>
      <c r="L40" s="286"/>
      <c r="M40" s="6"/>
      <c r="N40" s="7"/>
    </row>
    <row r="41" spans="1:14" s="4" customFormat="1" ht="12.75">
      <c r="A41" s="21"/>
      <c r="B41" s="21"/>
      <c r="C41"/>
      <c r="D41" s="116"/>
      <c r="E41" s="11"/>
      <c r="F41" s="11"/>
      <c r="G41" s="7"/>
      <c r="H41" s="7"/>
      <c r="I41" s="7"/>
      <c r="J41" s="6"/>
      <c r="K41" s="6"/>
      <c r="L41" s="6"/>
      <c r="M41" s="6"/>
      <c r="N41" s="7"/>
    </row>
    <row r="42" spans="1:14" s="4" customFormat="1" ht="12.75">
      <c r="A42" s="15"/>
      <c r="B42" s="132" t="s">
        <v>54</v>
      </c>
      <c r="C42" s="15"/>
      <c r="D42" s="190" t="s">
        <v>55</v>
      </c>
      <c r="E42" s="191" t="s">
        <v>56</v>
      </c>
      <c r="F42" s="191" t="s">
        <v>57</v>
      </c>
      <c r="G42" s="16"/>
      <c r="H42" s="16"/>
      <c r="I42" s="16"/>
      <c r="J42" s="6"/>
      <c r="K42" s="6"/>
      <c r="L42" s="6"/>
      <c r="M42" s="6"/>
      <c r="N42" s="7"/>
    </row>
    <row r="43" spans="1:14" s="4" customFormat="1" ht="12.75">
      <c r="A43"/>
      <c r="B43" s="48"/>
      <c r="C43"/>
      <c r="D43" s="72"/>
      <c r="E43" s="17"/>
      <c r="F43" s="17"/>
      <c r="G43" s="16"/>
      <c r="H43" s="16"/>
      <c r="I43" s="16"/>
      <c r="J43" s="6"/>
      <c r="K43" s="6"/>
      <c r="L43" s="6"/>
      <c r="M43" s="6"/>
      <c r="N43" s="7"/>
    </row>
    <row r="44" spans="1:14" s="4" customFormat="1" ht="12.75">
      <c r="A44"/>
      <c r="B44" s="113" t="s">
        <v>58</v>
      </c>
      <c r="C44"/>
      <c r="D44" s="67"/>
      <c r="E44" s="17"/>
      <c r="F44" s="11"/>
      <c r="G44" s="11"/>
      <c r="H44" s="11"/>
      <c r="I44" s="11"/>
      <c r="J44" s="7"/>
      <c r="K44" s="7"/>
      <c r="L44" s="7"/>
      <c r="M44" s="7"/>
      <c r="N44" s="7"/>
    </row>
    <row r="45" spans="1:14" s="4" customFormat="1" ht="12.75">
      <c r="A45"/>
      <c r="B45" s="21" t="s">
        <v>59</v>
      </c>
      <c r="C45"/>
      <c r="D45" s="263">
        <v>2</v>
      </c>
      <c r="E45" s="73">
        <f>E5</f>
        <v>70</v>
      </c>
      <c r="F45" s="144">
        <f>D45*E45</f>
        <v>140</v>
      </c>
      <c r="G45" s="11"/>
      <c r="H45" s="11"/>
      <c r="I45" s="11"/>
      <c r="J45" s="7"/>
      <c r="K45" s="7"/>
      <c r="L45" s="7"/>
      <c r="M45" s="7"/>
      <c r="N45" s="7"/>
    </row>
    <row r="46" spans="1:12" s="3" customFormat="1" ht="12.75">
      <c r="A46"/>
      <c r="B46" s="48" t="s">
        <v>60</v>
      </c>
      <c r="C46"/>
      <c r="D46" s="119" t="s">
        <v>61</v>
      </c>
      <c r="E46" s="73"/>
      <c r="F46" s="264">
        <v>200</v>
      </c>
      <c r="G46" s="16"/>
      <c r="H46" s="16"/>
      <c r="I46" s="16"/>
      <c r="J46" s="16"/>
      <c r="K46" s="16"/>
      <c r="L46" s="16"/>
    </row>
    <row r="47" spans="1:12" s="3" customFormat="1" ht="12.75">
      <c r="A47"/>
      <c r="B47" s="38" t="s">
        <v>62</v>
      </c>
      <c r="C47"/>
      <c r="D47" s="118"/>
      <c r="E47" s="73"/>
      <c r="F47" s="144"/>
      <c r="G47" s="20"/>
      <c r="H47" s="11"/>
      <c r="I47" s="11"/>
      <c r="J47" s="16"/>
      <c r="K47" s="16"/>
      <c r="L47" s="16"/>
    </row>
    <row r="48" spans="1:12" s="4" customFormat="1" ht="12.75">
      <c r="A48"/>
      <c r="B48" s="21" t="s">
        <v>63</v>
      </c>
      <c r="C48"/>
      <c r="D48" s="118"/>
      <c r="E48" s="73"/>
      <c r="F48" s="144"/>
      <c r="G48" s="11"/>
      <c r="H48" s="11"/>
      <c r="I48" s="11"/>
      <c r="J48" s="11"/>
      <c r="K48" s="11"/>
      <c r="L48" s="11"/>
    </row>
    <row r="49" spans="1:12" s="4" customFormat="1" ht="12.75">
      <c r="A49"/>
      <c r="B49" s="120" t="s">
        <v>64</v>
      </c>
      <c r="C49"/>
      <c r="D49" s="263">
        <v>2</v>
      </c>
      <c r="E49" s="73">
        <f>E5</f>
        <v>70</v>
      </c>
      <c r="F49" s="144">
        <f>D49*E49</f>
        <v>140</v>
      </c>
      <c r="G49" s="20"/>
      <c r="H49" s="11"/>
      <c r="I49" s="11"/>
      <c r="J49" s="11"/>
      <c r="K49" s="11"/>
      <c r="L49" s="11"/>
    </row>
    <row r="50" spans="1:12" s="3" customFormat="1" ht="12.75">
      <c r="A50"/>
      <c r="B50" s="21" t="s">
        <v>65</v>
      </c>
      <c r="C50"/>
      <c r="D50" s="263">
        <v>2</v>
      </c>
      <c r="E50" s="73">
        <f>E5</f>
        <v>70</v>
      </c>
      <c r="F50" s="144">
        <f>D50*E50</f>
        <v>140</v>
      </c>
      <c r="G50" s="11"/>
      <c r="H50" s="11"/>
      <c r="I50" s="11"/>
      <c r="J50" s="16"/>
      <c r="K50" s="16"/>
      <c r="L50" s="16"/>
    </row>
    <row r="51" spans="1:6" s="11" customFormat="1" ht="12.75">
      <c r="A51"/>
      <c r="B51" s="21" t="s">
        <v>66</v>
      </c>
      <c r="C51"/>
      <c r="D51" s="263">
        <v>4</v>
      </c>
      <c r="E51" s="73">
        <f>E5</f>
        <v>70</v>
      </c>
      <c r="F51" s="144">
        <f>D51*E51</f>
        <v>280</v>
      </c>
    </row>
    <row r="52" spans="1:6" s="11" customFormat="1" ht="12.75">
      <c r="A52"/>
      <c r="B52" s="21" t="s">
        <v>67</v>
      </c>
      <c r="C52"/>
      <c r="D52" s="263">
        <v>4</v>
      </c>
      <c r="E52" s="73">
        <f>E5</f>
        <v>70</v>
      </c>
      <c r="F52" s="144">
        <f>D52*E52</f>
        <v>280</v>
      </c>
    </row>
    <row r="53" spans="1:9" s="11" customFormat="1" ht="12.75">
      <c r="A53"/>
      <c r="B53" s="21" t="s">
        <v>68</v>
      </c>
      <c r="C53"/>
      <c r="D53" s="263">
        <v>12</v>
      </c>
      <c r="E53" s="73">
        <f>E5</f>
        <v>70</v>
      </c>
      <c r="F53" s="144">
        <f>D53*E53</f>
        <v>840</v>
      </c>
      <c r="G53" s="21"/>
      <c r="I53" s="21"/>
    </row>
    <row r="54" spans="1:11" s="11" customFormat="1" ht="12.75">
      <c r="A54"/>
      <c r="B54" s="21"/>
      <c r="C54"/>
      <c r="D54" s="116"/>
      <c r="E54" s="73"/>
      <c r="F54" s="144"/>
      <c r="G54" s="12"/>
      <c r="I54" s="12"/>
      <c r="K54" s="12"/>
    </row>
    <row r="55" spans="1:9" s="11" customFormat="1" ht="12.75">
      <c r="A55"/>
      <c r="B55" s="49" t="s">
        <v>69</v>
      </c>
      <c r="C55"/>
      <c r="D55" s="121"/>
      <c r="E55" s="73"/>
      <c r="F55" s="144"/>
      <c r="G55" s="22"/>
      <c r="H55" s="16"/>
      <c r="I55" s="16"/>
    </row>
    <row r="56" spans="1:9" s="11" customFormat="1" ht="12.75">
      <c r="A56"/>
      <c r="B56" s="48" t="s">
        <v>70</v>
      </c>
      <c r="C56"/>
      <c r="D56" s="265">
        <v>8</v>
      </c>
      <c r="E56" s="73">
        <f>E5</f>
        <v>70</v>
      </c>
      <c r="F56" s="144">
        <f>D56*E56</f>
        <v>560</v>
      </c>
      <c r="G56" s="22"/>
      <c r="H56" s="16"/>
      <c r="I56" s="16"/>
    </row>
    <row r="57" spans="1:9" s="11" customFormat="1" ht="12.75">
      <c r="A57"/>
      <c r="B57" s="48" t="s">
        <v>71</v>
      </c>
      <c r="C57"/>
      <c r="D57" s="265">
        <v>6</v>
      </c>
      <c r="E57" s="73">
        <f>E5</f>
        <v>70</v>
      </c>
      <c r="F57" s="144">
        <f>D57*E57</f>
        <v>420</v>
      </c>
      <c r="G57" s="22"/>
      <c r="H57" s="16"/>
      <c r="I57" s="16"/>
    </row>
    <row r="58" spans="1:9" s="11" customFormat="1" ht="12.75">
      <c r="A58"/>
      <c r="B58" s="48" t="s">
        <v>72</v>
      </c>
      <c r="C58"/>
      <c r="D58" s="265">
        <v>8</v>
      </c>
      <c r="E58" s="73">
        <f>E5</f>
        <v>70</v>
      </c>
      <c r="F58" s="144">
        <f>D58*E58</f>
        <v>560</v>
      </c>
      <c r="G58" s="22"/>
      <c r="H58" s="16"/>
      <c r="I58" s="16"/>
    </row>
    <row r="59" spans="1:7" s="16" customFormat="1" ht="12.75">
      <c r="A59"/>
      <c r="B59" s="48" t="s">
        <v>73</v>
      </c>
      <c r="C59"/>
      <c r="D59" s="265">
        <v>10</v>
      </c>
      <c r="E59" s="73">
        <f>E5</f>
        <v>70</v>
      </c>
      <c r="F59" s="144">
        <f>D59*E59</f>
        <v>700</v>
      </c>
      <c r="G59" s="22"/>
    </row>
    <row r="60" spans="1:7" s="16" customFormat="1" ht="12.75">
      <c r="A60"/>
      <c r="B60" s="48" t="s">
        <v>74</v>
      </c>
      <c r="C60"/>
      <c r="D60" s="265">
        <v>1</v>
      </c>
      <c r="E60" s="73">
        <f>E5</f>
        <v>70</v>
      </c>
      <c r="F60" s="144">
        <f>D60*E60</f>
        <v>70</v>
      </c>
      <c r="G60" s="22"/>
    </row>
    <row r="61" spans="1:7" s="16" customFormat="1" ht="12.75">
      <c r="A61"/>
      <c r="B61" s="48" t="s">
        <v>75</v>
      </c>
      <c r="C61"/>
      <c r="D61" s="122"/>
      <c r="E61" s="73"/>
      <c r="F61" s="144"/>
      <c r="G61" s="22"/>
    </row>
    <row r="62" spans="1:7" s="16" customFormat="1" ht="12.75">
      <c r="A62"/>
      <c r="B62" s="48" t="s">
        <v>76</v>
      </c>
      <c r="C62"/>
      <c r="D62" s="265">
        <v>2</v>
      </c>
      <c r="E62" s="73">
        <f>E5</f>
        <v>70</v>
      </c>
      <c r="F62" s="144">
        <f>D62*E62</f>
        <v>140</v>
      </c>
      <c r="G62" s="22"/>
    </row>
    <row r="63" spans="1:7" s="16" customFormat="1" ht="12.75">
      <c r="A63"/>
      <c r="B63" s="48" t="s">
        <v>77</v>
      </c>
      <c r="C63"/>
      <c r="D63" s="265">
        <v>6</v>
      </c>
      <c r="E63" s="73">
        <f>E5</f>
        <v>70</v>
      </c>
      <c r="F63" s="144">
        <f>D63*E63</f>
        <v>420</v>
      </c>
      <c r="G63" s="22"/>
    </row>
    <row r="64" spans="1:7" s="16" customFormat="1" ht="12.75">
      <c r="A64"/>
      <c r="B64" s="48"/>
      <c r="C64"/>
      <c r="D64" s="122"/>
      <c r="E64" s="73"/>
      <c r="F64" s="144"/>
      <c r="G64" s="22"/>
    </row>
    <row r="65" spans="1:7" s="16" customFormat="1" ht="12.75">
      <c r="A65"/>
      <c r="B65" s="49" t="s">
        <v>78</v>
      </c>
      <c r="C65"/>
      <c r="D65" s="122"/>
      <c r="E65" s="73"/>
      <c r="F65" s="144"/>
      <c r="G65" s="22"/>
    </row>
    <row r="66" spans="1:7" s="16" customFormat="1" ht="12.75">
      <c r="A66"/>
      <c r="B66" s="123" t="s">
        <v>79</v>
      </c>
      <c r="C66"/>
      <c r="D66" s="122"/>
      <c r="E66" s="73"/>
      <c r="F66" s="144"/>
      <c r="G66" s="22"/>
    </row>
    <row r="67" spans="1:7" s="16" customFormat="1" ht="12.75">
      <c r="A67"/>
      <c r="B67" s="48" t="s">
        <v>80</v>
      </c>
      <c r="C67"/>
      <c r="D67" s="265">
        <v>8</v>
      </c>
      <c r="E67" s="73">
        <f>E5</f>
        <v>70</v>
      </c>
      <c r="F67" s="144">
        <f aca="true" t="shared" si="0" ref="F67:F72">D67*E67</f>
        <v>560</v>
      </c>
      <c r="G67" s="22"/>
    </row>
    <row r="68" spans="1:7" s="16" customFormat="1" ht="12.75">
      <c r="A68"/>
      <c r="B68" s="48" t="s">
        <v>81</v>
      </c>
      <c r="C68"/>
      <c r="D68" s="265">
        <v>12</v>
      </c>
      <c r="E68" s="73">
        <f>E5</f>
        <v>70</v>
      </c>
      <c r="F68" s="144">
        <f t="shared" si="0"/>
        <v>840</v>
      </c>
      <c r="G68" s="22"/>
    </row>
    <row r="69" spans="1:7" s="16" customFormat="1" ht="12.75">
      <c r="A69"/>
      <c r="B69" s="48" t="s">
        <v>82</v>
      </c>
      <c r="C69"/>
      <c r="D69" s="265">
        <v>6</v>
      </c>
      <c r="E69" s="73">
        <f>E5</f>
        <v>70</v>
      </c>
      <c r="F69" s="144">
        <f t="shared" si="0"/>
        <v>420</v>
      </c>
      <c r="G69" s="22"/>
    </row>
    <row r="70" spans="1:7" s="16" customFormat="1" ht="12.75">
      <c r="A70"/>
      <c r="B70" s="48" t="s">
        <v>83</v>
      </c>
      <c r="C70"/>
      <c r="D70" s="265">
        <v>12</v>
      </c>
      <c r="E70" s="73">
        <f>E5</f>
        <v>70</v>
      </c>
      <c r="F70" s="144">
        <f t="shared" si="0"/>
        <v>840</v>
      </c>
      <c r="G70" s="22"/>
    </row>
    <row r="71" spans="1:7" s="16" customFormat="1" ht="12.75">
      <c r="A71"/>
      <c r="B71" s="48" t="s">
        <v>84</v>
      </c>
      <c r="C71"/>
      <c r="D71" s="265">
        <v>8</v>
      </c>
      <c r="E71" s="73">
        <f>E5</f>
        <v>70</v>
      </c>
      <c r="F71" s="144">
        <f t="shared" si="0"/>
        <v>560</v>
      </c>
      <c r="G71" s="22"/>
    </row>
    <row r="72" spans="1:7" s="16" customFormat="1" ht="12.75">
      <c r="A72"/>
      <c r="B72" s="48" t="s">
        <v>85</v>
      </c>
      <c r="C72"/>
      <c r="D72" s="265">
        <v>8</v>
      </c>
      <c r="E72" s="73">
        <f>E5</f>
        <v>70</v>
      </c>
      <c r="F72" s="144">
        <f t="shared" si="0"/>
        <v>560</v>
      </c>
      <c r="G72" s="22"/>
    </row>
    <row r="73" spans="1:7" s="16" customFormat="1" ht="12.75">
      <c r="A73"/>
      <c r="B73" s="48"/>
      <c r="C73"/>
      <c r="D73" s="122"/>
      <c r="E73" s="73"/>
      <c r="F73" s="144"/>
      <c r="G73" s="22"/>
    </row>
    <row r="74" spans="1:8" s="16" customFormat="1" ht="12.75">
      <c r="A74"/>
      <c r="B74" s="48" t="s">
        <v>86</v>
      </c>
      <c r="C74"/>
      <c r="D74" s="122"/>
      <c r="E74" s="73"/>
      <c r="F74" s="264">
        <v>500</v>
      </c>
      <c r="G74" s="22"/>
      <c r="H74" s="27" t="s">
        <v>87</v>
      </c>
    </row>
    <row r="75" spans="1:7" s="16" customFormat="1" ht="12.75">
      <c r="A75"/>
      <c r="B75" s="48" t="s">
        <v>88</v>
      </c>
      <c r="C75"/>
      <c r="D75" s="72"/>
      <c r="E75" s="277" t="s">
        <v>89</v>
      </c>
      <c r="F75" s="267"/>
      <c r="G75" s="22"/>
    </row>
    <row r="76" spans="1:8" s="16" customFormat="1" ht="12.75">
      <c r="A76" s="15"/>
      <c r="B76" s="168" t="s">
        <v>90</v>
      </c>
      <c r="C76" s="15"/>
      <c r="D76" s="70"/>
      <c r="E76" s="13"/>
      <c r="F76" s="145">
        <f>SUM(F45:F74)</f>
        <v>9170</v>
      </c>
      <c r="G76" s="22"/>
      <c r="H76" s="27" t="s">
        <v>91</v>
      </c>
    </row>
    <row r="77" spans="1:7" s="16" customFormat="1" ht="12.75">
      <c r="A77"/>
      <c r="B77" s="202"/>
      <c r="C77" s="24"/>
      <c r="D77" s="72"/>
      <c r="E77" s="17"/>
      <c r="F77" s="22"/>
      <c r="G77" s="22"/>
    </row>
    <row r="78" spans="1:7" s="16" customFormat="1" ht="12.75">
      <c r="A78" t="s">
        <v>92</v>
      </c>
      <c r="B78" s="202"/>
      <c r="C78" s="24"/>
      <c r="D78" s="72"/>
      <c r="E78" s="17"/>
      <c r="F78" s="22"/>
      <c r="G78" s="22"/>
    </row>
    <row r="79" spans="1:7" s="16" customFormat="1" ht="12.75">
      <c r="A79"/>
      <c r="B79" s="202"/>
      <c r="C79" s="24"/>
      <c r="D79" s="72"/>
      <c r="E79" s="24"/>
      <c r="F79" s="22"/>
      <c r="G79" s="22"/>
    </row>
    <row r="80" spans="1:9" s="16" customFormat="1" ht="11.25">
      <c r="A80" s="38"/>
      <c r="B80" s="38"/>
      <c r="C80" s="71"/>
      <c r="D80" s="17"/>
      <c r="E80" s="12"/>
      <c r="F80" s="12"/>
      <c r="G80" s="12"/>
      <c r="H80" s="11"/>
      <c r="I80" s="23"/>
    </row>
    <row r="81" spans="1:5" s="16" customFormat="1" ht="12.75">
      <c r="A81" s="15"/>
      <c r="B81" s="15"/>
      <c r="C81" s="190"/>
      <c r="D81" s="132" t="s">
        <v>93</v>
      </c>
      <c r="E81" s="12"/>
    </row>
    <row r="82" spans="1:5" s="16" customFormat="1" ht="12.75">
      <c r="A82"/>
      <c r="B82"/>
      <c r="C82" s="73"/>
      <c r="D82" s="123" t="s">
        <v>94</v>
      </c>
      <c r="E82" s="12"/>
    </row>
    <row r="83" spans="1:11" s="11" customFormat="1" ht="12.75">
      <c r="A83"/>
      <c r="B83"/>
      <c r="C83" s="73"/>
      <c r="D83" s="48" t="s">
        <v>95</v>
      </c>
      <c r="E83" s="12"/>
      <c r="F83" s="16"/>
      <c r="G83" s="16"/>
      <c r="H83" s="16"/>
      <c r="I83" s="16"/>
      <c r="K83" s="23"/>
    </row>
    <row r="84" spans="1:9" s="11" customFormat="1" ht="12.75">
      <c r="A84"/>
      <c r="B84"/>
      <c r="C84" s="72"/>
      <c r="D84" s="48" t="s">
        <v>96</v>
      </c>
      <c r="E84" s="12"/>
      <c r="F84" s="17"/>
      <c r="G84" s="16"/>
      <c r="H84" s="16"/>
      <c r="I84" s="16"/>
    </row>
    <row r="85" spans="1:12" s="3" customFormat="1" ht="12.75">
      <c r="A85"/>
      <c r="B85"/>
      <c r="C85" s="67"/>
      <c r="D85" s="21" t="s">
        <v>97</v>
      </c>
      <c r="E85" s="12"/>
      <c r="F85" s="11"/>
      <c r="G85" s="11"/>
      <c r="H85" s="11"/>
      <c r="I85" s="11"/>
      <c r="J85" s="16"/>
      <c r="K85" s="16"/>
      <c r="L85" s="16"/>
    </row>
    <row r="86" spans="1:12" s="3" customFormat="1" ht="12.75">
      <c r="A86"/>
      <c r="B86"/>
      <c r="C86" s="67"/>
      <c r="D86" s="21" t="s">
        <v>98</v>
      </c>
      <c r="E86" s="12"/>
      <c r="F86" s="11"/>
      <c r="G86" s="11"/>
      <c r="H86" s="11"/>
      <c r="I86" s="11"/>
      <c r="J86" s="16"/>
      <c r="K86" s="16"/>
      <c r="L86" s="16"/>
    </row>
    <row r="87" spans="1:12" s="3" customFormat="1" ht="12.75">
      <c r="A87"/>
      <c r="B87"/>
      <c r="C87" s="72"/>
      <c r="D87" s="123" t="s">
        <v>99</v>
      </c>
      <c r="E87" s="12"/>
      <c r="F87" s="19"/>
      <c r="G87" s="19"/>
      <c r="H87" s="16"/>
      <c r="I87" s="18"/>
      <c r="J87" s="16"/>
      <c r="K87" s="16"/>
      <c r="L87" s="16"/>
    </row>
    <row r="88" spans="1:12" s="3" customFormat="1" ht="12.75">
      <c r="A88"/>
      <c r="B88"/>
      <c r="C88" s="67"/>
      <c r="D88" s="21" t="s">
        <v>100</v>
      </c>
      <c r="E88" s="12"/>
      <c r="F88" s="20"/>
      <c r="G88" s="20"/>
      <c r="H88" s="11"/>
      <c r="I88" s="11"/>
      <c r="J88" s="16"/>
      <c r="K88" s="16"/>
      <c r="L88" s="16"/>
    </row>
    <row r="89" spans="1:12" s="3" customFormat="1" ht="11.25">
      <c r="A89" s="21"/>
      <c r="B89" s="21"/>
      <c r="C89" s="67"/>
      <c r="D89" s="17"/>
      <c r="E89" s="12"/>
      <c r="F89" s="20"/>
      <c r="G89" s="20"/>
      <c r="H89" s="11"/>
      <c r="I89" s="11"/>
      <c r="J89" s="16"/>
      <c r="K89" s="16"/>
      <c r="L89" s="16"/>
    </row>
    <row r="90" spans="1:12" s="3" customFormat="1" ht="11.25">
      <c r="A90" s="21"/>
      <c r="B90" s="21"/>
      <c r="C90" s="67"/>
      <c r="D90" s="17"/>
      <c r="E90" s="12"/>
      <c r="F90" s="20"/>
      <c r="G90" s="20"/>
      <c r="H90" s="11"/>
      <c r="I90" s="11"/>
      <c r="J90" s="16"/>
      <c r="K90" s="16"/>
      <c r="L90" s="16"/>
    </row>
    <row r="91" spans="1:12" s="4" customFormat="1" ht="12.75">
      <c r="A91" s="205" t="s">
        <v>101</v>
      </c>
      <c r="B91" s="128"/>
      <c r="C91" s="129"/>
      <c r="D91" s="130"/>
      <c r="E91" s="131"/>
      <c r="F91" s="20"/>
      <c r="G91" s="20"/>
      <c r="H91" s="11"/>
      <c r="I91" s="11"/>
      <c r="J91" s="11"/>
      <c r="K91" s="11"/>
      <c r="L91" s="11"/>
    </row>
    <row r="92" spans="1:5" s="11" customFormat="1" ht="12.75">
      <c r="A92"/>
      <c r="B92" s="26" t="s">
        <v>102</v>
      </c>
      <c r="C92" s="248" t="s">
        <v>103</v>
      </c>
      <c r="D92" s="249" t="s">
        <v>104</v>
      </c>
      <c r="E92" s="250"/>
    </row>
    <row r="93" spans="1:5" s="11" customFormat="1" ht="11.25">
      <c r="A93" s="21"/>
      <c r="B93" s="21"/>
      <c r="C93" s="112"/>
      <c r="D93" s="125"/>
      <c r="E93" s="12"/>
    </row>
    <row r="94" spans="1:9" s="11" customFormat="1" ht="12.75">
      <c r="A94" s="48" t="s">
        <v>105</v>
      </c>
      <c r="B94" s="151">
        <f>D28</f>
        <v>507.4166666666667</v>
      </c>
      <c r="C94" s="151">
        <f>F28</f>
        <v>746.5416666666666</v>
      </c>
      <c r="D94" s="152">
        <f>H28</f>
        <v>964.8333333333334</v>
      </c>
      <c r="E94" s="151"/>
      <c r="F94" s="68" t="s">
        <v>106</v>
      </c>
      <c r="G94"/>
      <c r="I94" s="21"/>
    </row>
    <row r="95" spans="1:9" s="11" customFormat="1" ht="12.75">
      <c r="A95" s="48" t="s">
        <v>107</v>
      </c>
      <c r="B95" s="151">
        <f>D27/53</f>
        <v>114.88679245283019</v>
      </c>
      <c r="C95" s="151">
        <f>F27/53</f>
        <v>169.02830188679246</v>
      </c>
      <c r="D95" s="152">
        <f>H27/53</f>
        <v>218.45283018867926</v>
      </c>
      <c r="E95" s="151"/>
      <c r="F95" s="68" t="s">
        <v>106</v>
      </c>
      <c r="G95"/>
      <c r="I95" s="21"/>
    </row>
    <row r="96" spans="1:9" s="11" customFormat="1" ht="12.75">
      <c r="A96" s="201" t="s">
        <v>108</v>
      </c>
      <c r="B96" s="202">
        <f>B94*12/E12</f>
        <v>130.55317324185248</v>
      </c>
      <c r="C96" s="202">
        <f>C94*12/E12</f>
        <v>192.07761578044597</v>
      </c>
      <c r="D96" s="202">
        <f>D94*12/E12</f>
        <v>248.2418524871355</v>
      </c>
      <c r="E96" s="193"/>
      <c r="F96" s="25" t="s">
        <v>109</v>
      </c>
      <c r="G96"/>
      <c r="I96" s="12"/>
    </row>
    <row r="97" spans="1:9" s="11" customFormat="1" ht="12.75">
      <c r="A97" s="21"/>
      <c r="B97" s="154"/>
      <c r="C97" s="155"/>
      <c r="D97" s="51"/>
      <c r="E97" s="155"/>
      <c r="F97" s="73" t="s">
        <v>110</v>
      </c>
      <c r="G97"/>
      <c r="H97" s="16"/>
      <c r="I97" s="16"/>
    </row>
    <row r="98" spans="1:9" s="11" customFormat="1" ht="12.75">
      <c r="A98" s="21" t="s">
        <v>111</v>
      </c>
      <c r="B98" s="159">
        <f>F76/E3/E12</f>
        <v>98.30617495711836</v>
      </c>
      <c r="C98" s="96"/>
      <c r="D98" s="96"/>
      <c r="E98" s="96"/>
      <c r="F98" s="12"/>
      <c r="G98" s="24"/>
      <c r="I98" s="24"/>
    </row>
    <row r="99" spans="1:9" s="11" customFormat="1" ht="12.75">
      <c r="A99" s="21" t="s">
        <v>112</v>
      </c>
      <c r="B99" s="199">
        <f>F76/E3/E12/2*1.2</f>
        <v>58.983704974271014</v>
      </c>
      <c r="C99" s="159">
        <f>F76/E3/E12/2*1.2</f>
        <v>58.983704974271014</v>
      </c>
      <c r="D99" s="199"/>
      <c r="E99" s="199"/>
      <c r="F99" s="12"/>
      <c r="G99" s="24"/>
      <c r="I99" s="24"/>
    </row>
    <row r="100" spans="1:9" s="11" customFormat="1" ht="12.75">
      <c r="A100" s="21" t="s">
        <v>113</v>
      </c>
      <c r="B100" s="247">
        <f>F76/E3/E12*1.4/3*0.65</f>
        <v>29.819539736992564</v>
      </c>
      <c r="C100" s="247">
        <f>F76*1.4/E3/E12/3</f>
        <v>45.87621497998856</v>
      </c>
      <c r="D100" s="247">
        <f>F76*1.4/E3/E12/3*1.35</f>
        <v>61.93289022298456</v>
      </c>
      <c r="E100" s="199"/>
      <c r="F100" s="12"/>
      <c r="G100" s="24"/>
      <c r="I100" s="24"/>
    </row>
    <row r="101" spans="1:9" s="11" customFormat="1" ht="12.75">
      <c r="A101" s="21" t="s">
        <v>114</v>
      </c>
      <c r="B101" s="199">
        <v>0.65</v>
      </c>
      <c r="C101" s="159">
        <v>1</v>
      </c>
      <c r="D101" s="159">
        <v>1.35</v>
      </c>
      <c r="E101" s="159"/>
      <c r="F101" s="25" t="s">
        <v>115</v>
      </c>
      <c r="G101" s="24"/>
      <c r="I101" s="24"/>
    </row>
    <row r="102" spans="1:7" s="11" customFormat="1" ht="12.75">
      <c r="A102"/>
      <c r="B102"/>
      <c r="C102"/>
      <c r="D102"/>
      <c r="E102"/>
      <c r="F102"/>
      <c r="G102" s="12"/>
    </row>
    <row r="103" spans="1:7" s="11" customFormat="1" ht="12.75">
      <c r="A103" s="203" t="s">
        <v>116</v>
      </c>
      <c r="B103" s="204">
        <f>B96+B100</f>
        <v>160.37271297884504</v>
      </c>
      <c r="C103" s="204">
        <f>C96+C100</f>
        <v>237.95383076043453</v>
      </c>
      <c r="D103" s="204">
        <f>D96+D100</f>
        <v>310.1747427101201</v>
      </c>
      <c r="E103" s="204"/>
      <c r="F103" s="12"/>
      <c r="G103" s="12"/>
    </row>
    <row r="104" spans="1:9" s="11" customFormat="1" ht="11.25">
      <c r="A104" s="48"/>
      <c r="B104" s="48"/>
      <c r="C104" s="72"/>
      <c r="D104" s="19"/>
      <c r="E104" s="19"/>
      <c r="F104" s="19"/>
      <c r="G104" s="22"/>
      <c r="H104" s="16"/>
      <c r="I104" s="16"/>
    </row>
    <row r="105" spans="1:12" s="11" customFormat="1" ht="12.75">
      <c r="A105" s="51" t="s">
        <v>117</v>
      </c>
      <c r="B105"/>
      <c r="C105" s="211" t="s">
        <v>118</v>
      </c>
      <c r="D105" s="213"/>
      <c r="E105" s="17" t="s">
        <v>119</v>
      </c>
      <c r="F105" s="213"/>
      <c r="G105" s="17" t="s">
        <v>120</v>
      </c>
      <c r="H105" s="213"/>
      <c r="I105" s="72" t="s">
        <v>121</v>
      </c>
      <c r="J105" s="234"/>
      <c r="K105"/>
      <c r="L105" s="216"/>
    </row>
    <row r="106" spans="1:12" s="11" customFormat="1" ht="12.75">
      <c r="A106" s="48" t="s">
        <v>122</v>
      </c>
      <c r="B106"/>
      <c r="C106" s="207">
        <f>D27*E3</f>
        <v>12178</v>
      </c>
      <c r="D106" s="214"/>
      <c r="E106" s="207">
        <f>D27*E3</f>
        <v>12178</v>
      </c>
      <c r="F106" s="219"/>
      <c r="G106" s="206">
        <f>D27*E3</f>
        <v>12178</v>
      </c>
      <c r="H106" s="219"/>
      <c r="I106" s="206">
        <f>D27*E3</f>
        <v>12178</v>
      </c>
      <c r="J106" s="220"/>
      <c r="K106"/>
      <c r="L106" s="216"/>
    </row>
    <row r="107" spans="1:12" s="16" customFormat="1" ht="12.75">
      <c r="A107" s="48" t="s">
        <v>123</v>
      </c>
      <c r="B107"/>
      <c r="C107" s="207"/>
      <c r="D107" s="214"/>
      <c r="E107" s="48">
        <f>F27*E3</f>
        <v>17917</v>
      </c>
      <c r="F107" s="214"/>
      <c r="G107" s="48">
        <f>F27*E3</f>
        <v>17917</v>
      </c>
      <c r="H107" s="219"/>
      <c r="I107" s="48">
        <f>F27*E3</f>
        <v>17917</v>
      </c>
      <c r="J107" s="219"/>
      <c r="K107"/>
      <c r="L107" s="217"/>
    </row>
    <row r="108" spans="1:12" s="16" customFormat="1" ht="12.75">
      <c r="A108" s="21" t="s">
        <v>124</v>
      </c>
      <c r="B108"/>
      <c r="C108" s="208"/>
      <c r="D108" s="214"/>
      <c r="F108" s="214"/>
      <c r="G108" s="16">
        <f>H27*E3</f>
        <v>23156</v>
      </c>
      <c r="H108" s="217"/>
      <c r="I108" s="16">
        <f>H27*E3</f>
        <v>23156</v>
      </c>
      <c r="J108" s="217"/>
      <c r="K108"/>
      <c r="L108" s="217"/>
    </row>
    <row r="109" spans="1:12" s="16" customFormat="1" ht="12.75">
      <c r="A109" s="21"/>
      <c r="B109"/>
      <c r="C109" s="208"/>
      <c r="D109" s="215"/>
      <c r="E109" s="11"/>
      <c r="F109" s="215"/>
      <c r="G109" s="11"/>
      <c r="H109" s="216"/>
      <c r="J109" s="217"/>
      <c r="K109"/>
      <c r="L109" s="217"/>
    </row>
    <row r="110" spans="1:12" s="16" customFormat="1" ht="12.75">
      <c r="A110" s="21" t="s">
        <v>125</v>
      </c>
      <c r="B110"/>
      <c r="C110" s="208">
        <f>F76</f>
        <v>9170</v>
      </c>
      <c r="D110" s="216"/>
      <c r="E110" s="199">
        <f>F76*1.2</f>
        <v>11004</v>
      </c>
      <c r="F110" s="215"/>
      <c r="G110" s="138">
        <f>F76*1.4</f>
        <v>12838</v>
      </c>
      <c r="H110" s="239"/>
      <c r="I110" s="16">
        <f>F76*1.4</f>
        <v>12838</v>
      </c>
      <c r="J110" s="217"/>
      <c r="K110"/>
      <c r="L110" s="217"/>
    </row>
    <row r="111" spans="1:12" s="16" customFormat="1" ht="12.75">
      <c r="A111" s="21"/>
      <c r="B111"/>
      <c r="C111" s="209"/>
      <c r="D111" s="216"/>
      <c r="E111" s="11"/>
      <c r="F111" s="215"/>
      <c r="G111" s="11"/>
      <c r="H111" s="216"/>
      <c r="J111" s="217"/>
      <c r="K111"/>
      <c r="L111" s="217"/>
    </row>
    <row r="112" spans="1:12" s="23" customFormat="1" ht="12.75">
      <c r="A112" s="50" t="s">
        <v>126</v>
      </c>
      <c r="B112" s="166"/>
      <c r="C112" s="251">
        <f>SUM(C106:C110)</f>
        <v>21348</v>
      </c>
      <c r="D112" s="252"/>
      <c r="E112" s="253">
        <f>SUM(E106:E111)</f>
        <v>41099</v>
      </c>
      <c r="F112" s="252"/>
      <c r="G112" s="253">
        <f>SUM(G106:G110)</f>
        <v>66089</v>
      </c>
      <c r="H112" s="252"/>
      <c r="I112" s="253">
        <f>SUM(I106:I110)</f>
        <v>66089</v>
      </c>
      <c r="J112" s="252"/>
      <c r="K112"/>
      <c r="L112" s="252"/>
    </row>
    <row r="113" spans="1:12" s="11" customFormat="1" ht="12.75">
      <c r="A113" s="21"/>
      <c r="B113" s="21"/>
      <c r="C113" s="240"/>
      <c r="D113" s="241"/>
      <c r="E113" s="22"/>
      <c r="F113" s="239"/>
      <c r="G113" s="22"/>
      <c r="H113" s="239"/>
      <c r="I113" s="138"/>
      <c r="J113" s="239"/>
      <c r="K113"/>
      <c r="L113" s="239"/>
    </row>
    <row r="114" spans="1:12" s="11" customFormat="1" ht="12.75">
      <c r="A114" s="50" t="s">
        <v>127</v>
      </c>
      <c r="B114" s="21"/>
      <c r="C114" s="242"/>
      <c r="D114" s="241"/>
      <c r="E114" s="243"/>
      <c r="F114" s="239"/>
      <c r="G114" s="243"/>
      <c r="H114" s="239"/>
      <c r="I114" s="243"/>
      <c r="J114" s="239"/>
      <c r="K114"/>
      <c r="L114" s="239"/>
    </row>
    <row r="115" spans="1:12" s="11" customFormat="1" ht="12.75">
      <c r="A115" s="21"/>
      <c r="B115" s="21"/>
      <c r="C115" s="240"/>
      <c r="D115" s="241"/>
      <c r="E115" s="22"/>
      <c r="F115" s="239"/>
      <c r="G115" s="138"/>
      <c r="H115" s="239"/>
      <c r="I115" s="138"/>
      <c r="J115" s="239"/>
      <c r="K115"/>
      <c r="L115" s="239"/>
    </row>
    <row r="116" spans="1:12" s="11" customFormat="1" ht="12.75">
      <c r="A116" s="21" t="s">
        <v>128</v>
      </c>
      <c r="B116" s="21"/>
      <c r="C116" s="254">
        <f>B103*E3*E12</f>
        <v>14959.566666666666</v>
      </c>
      <c r="D116" s="241"/>
      <c r="E116" s="255">
        <f>(B103*E3*E12)+(C103*E3*E12)</f>
        <v>37155.899999999994</v>
      </c>
      <c r="F116" s="241"/>
      <c r="G116" s="22">
        <f>(B103*E3*E12)+(C103*E3*E12)+(D103*E3*E12)</f>
        <v>66089</v>
      </c>
      <c r="H116" s="241"/>
      <c r="I116" s="22">
        <f>(B103*E3*E12)+(C103*E3*E12)+(D103*E3*E12)+(E103*E3*E12)</f>
        <v>66089</v>
      </c>
      <c r="J116" s="241"/>
      <c r="K116"/>
      <c r="L116" s="241"/>
    </row>
    <row r="117" spans="1:12" s="11" customFormat="1" ht="12.75">
      <c r="A117" s="21"/>
      <c r="B117" s="21"/>
      <c r="C117" s="244"/>
      <c r="D117" s="245"/>
      <c r="E117" s="144"/>
      <c r="F117" s="239"/>
      <c r="G117" s="138"/>
      <c r="H117" s="239"/>
      <c r="I117" s="138"/>
      <c r="J117" s="239"/>
      <c r="K117"/>
      <c r="L117" s="239"/>
    </row>
    <row r="118" spans="1:12" s="11" customFormat="1" ht="12.75">
      <c r="A118" s="50" t="s">
        <v>129</v>
      </c>
      <c r="B118" s="21"/>
      <c r="C118" s="244">
        <f>C116-C112</f>
        <v>-6388.433333333334</v>
      </c>
      <c r="D118" s="245"/>
      <c r="E118" s="144">
        <f>E116-E112</f>
        <v>-3943.100000000006</v>
      </c>
      <c r="F118" s="239"/>
      <c r="G118" s="138">
        <f>G116-G112</f>
        <v>0</v>
      </c>
      <c r="H118" s="239"/>
      <c r="I118" s="138">
        <f>I116-I112</f>
        <v>0</v>
      </c>
      <c r="J118" s="239"/>
      <c r="K118"/>
      <c r="L118" s="239"/>
    </row>
    <row r="119" spans="1:12" s="11" customFormat="1" ht="12.75">
      <c r="A119" s="21" t="s">
        <v>130</v>
      </c>
      <c r="B119" s="21"/>
      <c r="C119" s="244"/>
      <c r="D119" s="245"/>
      <c r="E119" s="144">
        <f>C118+E118</f>
        <v>-10331.53333333334</v>
      </c>
      <c r="F119" s="239"/>
      <c r="G119" s="138">
        <f>C118+E118+G118</f>
        <v>-10331.53333333334</v>
      </c>
      <c r="H119" s="239"/>
      <c r="I119" s="138">
        <f>C118+E118+G118+I118</f>
        <v>-10331.53333333334</v>
      </c>
      <c r="J119" s="239"/>
      <c r="K119"/>
      <c r="L119" s="239"/>
    </row>
    <row r="120" spans="1:12" s="11" customFormat="1" ht="12.75">
      <c r="A120" s="21"/>
      <c r="B120" s="21"/>
      <c r="C120" s="244"/>
      <c r="D120" s="241"/>
      <c r="E120" s="22"/>
      <c r="F120" s="239"/>
      <c r="G120" s="138"/>
      <c r="H120" s="239"/>
      <c r="I120" s="138"/>
      <c r="J120" s="239"/>
      <c r="K120"/>
      <c r="L120" s="239"/>
    </row>
    <row r="121" spans="1:12" s="11" customFormat="1" ht="12.75">
      <c r="A121" s="21" t="s">
        <v>131</v>
      </c>
      <c r="B121" s="21"/>
      <c r="C121" s="266">
        <v>3000</v>
      </c>
      <c r="D121" s="283"/>
      <c r="E121" s="264">
        <v>1500</v>
      </c>
      <c r="F121" s="283"/>
      <c r="G121" s="300"/>
      <c r="H121" s="239"/>
      <c r="I121" s="138"/>
      <c r="J121" s="239"/>
      <c r="K121"/>
      <c r="L121" s="239"/>
    </row>
    <row r="122" spans="1:12" s="11" customFormat="1" ht="12.75">
      <c r="A122" s="235"/>
      <c r="B122" s="48"/>
      <c r="C122" s="210"/>
      <c r="D122" s="241"/>
      <c r="E122" s="22"/>
      <c r="F122" s="239"/>
      <c r="G122" s="138"/>
      <c r="H122" s="239"/>
      <c r="I122" s="138"/>
      <c r="J122" s="239"/>
      <c r="K122"/>
      <c r="L122" s="239"/>
    </row>
    <row r="123" spans="1:12" s="11" customFormat="1" ht="12.75">
      <c r="A123" s="202" t="s">
        <v>129</v>
      </c>
      <c r="B123" s="51"/>
      <c r="C123" s="236">
        <f>C118+C121</f>
        <v>-3388.4333333333343</v>
      </c>
      <c r="D123" s="237"/>
      <c r="E123" s="238">
        <f>E119+E121+C121</f>
        <v>-5831.53333333334</v>
      </c>
      <c r="F123" s="237"/>
      <c r="G123" s="238">
        <f>E123+G118</f>
        <v>-5831.53333333334</v>
      </c>
      <c r="H123" s="237"/>
      <c r="I123" s="238">
        <f>G123+I118</f>
        <v>-5831.53333333334</v>
      </c>
      <c r="J123" s="246"/>
      <c r="K123"/>
      <c r="L123" s="239"/>
    </row>
    <row r="124" spans="1:12" s="11" customFormat="1" ht="12.75">
      <c r="A124" s="48"/>
      <c r="B124" s="48"/>
      <c r="C124" s="211"/>
      <c r="D124" s="218"/>
      <c r="E124" s="27"/>
      <c r="F124" s="218"/>
      <c r="G124" s="27"/>
      <c r="H124" s="218"/>
      <c r="J124" s="216"/>
      <c r="K124"/>
      <c r="L124" s="216"/>
    </row>
    <row r="125" spans="1:12" s="16" customFormat="1" ht="12.75">
      <c r="A125" s="49"/>
      <c r="B125" s="123" t="s">
        <v>132</v>
      </c>
      <c r="C125" s="301" t="s">
        <v>133</v>
      </c>
      <c r="D125" s="302">
        <f>E3</f>
        <v>2</v>
      </c>
      <c r="E125" s="206" t="s">
        <v>134</v>
      </c>
      <c r="F125" s="302">
        <f>E3</f>
        <v>2</v>
      </c>
      <c r="G125" s="206" t="s">
        <v>134</v>
      </c>
      <c r="H125" s="302">
        <f>E3</f>
        <v>2</v>
      </c>
      <c r="I125" s="206" t="s">
        <v>134</v>
      </c>
      <c r="J125" s="302">
        <f>E3</f>
        <v>2</v>
      </c>
      <c r="K125"/>
      <c r="L125" s="217"/>
    </row>
    <row r="126" spans="1:12" s="27" customFormat="1" ht="12.75">
      <c r="A126" s="21"/>
      <c r="B126" s="21" t="s">
        <v>135</v>
      </c>
      <c r="C126" s="212"/>
      <c r="D126" s="217"/>
      <c r="E126" s="16" t="s">
        <v>134</v>
      </c>
      <c r="F126" s="302">
        <f>E3</f>
        <v>2</v>
      </c>
      <c r="G126" s="16" t="s">
        <v>134</v>
      </c>
      <c r="H126" s="302">
        <f>E3</f>
        <v>2</v>
      </c>
      <c r="I126" s="206" t="s">
        <v>134</v>
      </c>
      <c r="J126" s="302">
        <f>E3</f>
        <v>2</v>
      </c>
      <c r="K126"/>
      <c r="L126" s="218"/>
    </row>
    <row r="127" spans="1:12" s="16" customFormat="1" ht="12.75">
      <c r="A127" s="21"/>
      <c r="B127" s="21" t="s">
        <v>136</v>
      </c>
      <c r="C127" s="212"/>
      <c r="D127" s="216"/>
      <c r="E127" s="26"/>
      <c r="F127" s="216"/>
      <c r="G127" s="11" t="s">
        <v>133</v>
      </c>
      <c r="H127" s="302">
        <f>E3</f>
        <v>2</v>
      </c>
      <c r="I127" s="206" t="s">
        <v>134</v>
      </c>
      <c r="J127" s="302">
        <f>E3</f>
        <v>2</v>
      </c>
      <c r="K127"/>
      <c r="L127" s="217"/>
    </row>
    <row r="128" spans="1:12" s="16" customFormat="1" ht="12.75">
      <c r="A128" s="21"/>
      <c r="B128" s="113" t="s">
        <v>137</v>
      </c>
      <c r="C128" s="303" t="s">
        <v>134</v>
      </c>
      <c r="D128" s="304">
        <f>SUM(D125:D127)</f>
        <v>2</v>
      </c>
      <c r="E128" s="305"/>
      <c r="F128" s="304">
        <f>SUM(F125:F127)</f>
        <v>4</v>
      </c>
      <c r="G128" s="23"/>
      <c r="H128" s="304">
        <f>SUM(H125:H127)</f>
        <v>6</v>
      </c>
      <c r="I128" s="23"/>
      <c r="J128" s="304">
        <f>SUM(J125:J127)</f>
        <v>6</v>
      </c>
      <c r="K128"/>
      <c r="L128" s="217"/>
    </row>
    <row r="129" spans="1:16" s="19" customFormat="1" ht="12.75">
      <c r="A129" s="21"/>
      <c r="B129" s="21"/>
      <c r="C129" s="74"/>
      <c r="D129" s="11"/>
      <c r="E129" s="26"/>
      <c r="F129" s="11"/>
      <c r="G129" s="11"/>
      <c r="H129" s="11"/>
      <c r="I129" s="11"/>
      <c r="L129" s="24"/>
      <c r="P129" s="28"/>
    </row>
    <row r="130" spans="1:16" s="16" customFormat="1" ht="12.75">
      <c r="A130" s="21"/>
      <c r="B130" s="21"/>
      <c r="C130" s="74"/>
      <c r="D130" s="11"/>
      <c r="E130" s="26"/>
      <c r="F130" s="11"/>
      <c r="G130" s="11"/>
      <c r="H130" s="11"/>
      <c r="I130" s="11"/>
      <c r="L130" s="24"/>
      <c r="P130" s="29"/>
    </row>
    <row r="131" spans="1:16" s="11" customFormat="1" ht="12.75">
      <c r="A131" s="21"/>
      <c r="B131" s="21"/>
      <c r="C131" s="74"/>
      <c r="E131" s="26"/>
      <c r="J131" s="26"/>
      <c r="L131" s="24"/>
      <c r="P131" s="30"/>
    </row>
    <row r="132" spans="1:17" s="11" customFormat="1" ht="12.75">
      <c r="A132" s="21"/>
      <c r="B132" s="21"/>
      <c r="C132" s="74"/>
      <c r="E132" s="26"/>
      <c r="J132" s="26"/>
      <c r="L132" s="24"/>
      <c r="P132" s="30"/>
      <c r="Q132" s="30"/>
    </row>
    <row r="133" spans="1:17" s="11" customFormat="1" ht="12.75">
      <c r="A133" s="21"/>
      <c r="B133" s="21"/>
      <c r="C133" s="74"/>
      <c r="E133" s="26"/>
      <c r="J133" s="26"/>
      <c r="L133" s="24"/>
      <c r="P133" s="30"/>
      <c r="Q133" s="30"/>
    </row>
    <row r="134" spans="1:17" s="11" customFormat="1" ht="12.75">
      <c r="A134" s="21"/>
      <c r="B134" s="21"/>
      <c r="C134" s="74"/>
      <c r="E134" s="26"/>
      <c r="J134" s="26"/>
      <c r="L134" s="24"/>
      <c r="P134" s="30"/>
      <c r="Q134" s="30"/>
    </row>
    <row r="135" spans="1:17" s="11" customFormat="1" ht="12.75">
      <c r="A135" s="21"/>
      <c r="B135" s="21"/>
      <c r="C135" s="74"/>
      <c r="E135" s="26"/>
      <c r="J135" s="26"/>
      <c r="L135" s="24"/>
      <c r="P135" s="30"/>
      <c r="Q135" s="30"/>
    </row>
    <row r="136" spans="1:17" s="11" customFormat="1" ht="12.75">
      <c r="A136" s="21"/>
      <c r="B136" s="21"/>
      <c r="C136" s="74"/>
      <c r="E136" s="26"/>
      <c r="J136" s="26"/>
      <c r="L136" s="24"/>
      <c r="P136" s="30"/>
      <c r="Q136" s="30"/>
    </row>
    <row r="137" spans="1:17" s="11" customFormat="1" ht="12.75">
      <c r="A137" s="38"/>
      <c r="B137" s="38"/>
      <c r="C137" s="74"/>
      <c r="E137" s="26"/>
      <c r="G137" s="12"/>
      <c r="J137" s="26"/>
      <c r="L137" s="24"/>
      <c r="P137" s="30"/>
      <c r="Q137" s="30"/>
    </row>
    <row r="138" spans="1:17" s="11" customFormat="1" ht="12.75">
      <c r="A138" s="48"/>
      <c r="B138" s="48"/>
      <c r="C138" s="75"/>
      <c r="E138" s="26"/>
      <c r="G138" s="12"/>
      <c r="J138" s="26"/>
      <c r="L138" s="24"/>
      <c r="P138" s="30"/>
      <c r="Q138" s="30"/>
    </row>
    <row r="139" spans="1:17" s="11" customFormat="1" ht="12.75">
      <c r="A139" s="38"/>
      <c r="B139" s="38"/>
      <c r="C139" s="74"/>
      <c r="D139" s="16"/>
      <c r="E139" s="31"/>
      <c r="F139" s="16"/>
      <c r="G139" s="22"/>
      <c r="H139" s="16"/>
      <c r="I139" s="16"/>
      <c r="J139" s="26"/>
      <c r="L139" s="24"/>
      <c r="P139" s="30"/>
      <c r="Q139" s="30"/>
    </row>
    <row r="140" spans="1:17" s="11" customFormat="1" ht="12.75">
      <c r="A140" s="21"/>
      <c r="B140" s="21"/>
      <c r="C140" s="74"/>
      <c r="E140" s="26"/>
      <c r="G140" s="12"/>
      <c r="J140" s="26"/>
      <c r="L140" s="24"/>
      <c r="P140" s="30"/>
      <c r="Q140" s="30"/>
    </row>
    <row r="141" spans="1:17" s="11" customFormat="1" ht="12.75">
      <c r="A141" s="21"/>
      <c r="B141" s="21"/>
      <c r="C141" s="74"/>
      <c r="E141" s="26"/>
      <c r="J141" s="26"/>
      <c r="L141" s="24"/>
      <c r="N141" s="12"/>
      <c r="P141" s="30"/>
      <c r="Q141" s="30"/>
    </row>
    <row r="142" spans="1:14" s="11" customFormat="1" ht="12.75">
      <c r="A142" s="21"/>
      <c r="B142" s="21"/>
      <c r="C142" s="74"/>
      <c r="E142" s="26"/>
      <c r="J142" s="26"/>
      <c r="L142" s="24"/>
      <c r="N142" s="12"/>
    </row>
    <row r="143" spans="1:14" s="16" customFormat="1" ht="11.25">
      <c r="A143" s="21"/>
      <c r="B143" s="21"/>
      <c r="C143" s="76"/>
      <c r="D143" s="11"/>
      <c r="E143" s="26"/>
      <c r="F143" s="11"/>
      <c r="G143" s="11"/>
      <c r="H143" s="11"/>
      <c r="I143" s="11"/>
      <c r="L143" s="31"/>
      <c r="N143" s="22"/>
    </row>
    <row r="144" spans="1:14" s="11" customFormat="1" ht="11.25">
      <c r="A144" s="21"/>
      <c r="B144" s="21"/>
      <c r="C144" s="76"/>
      <c r="E144" s="26"/>
      <c r="L144" s="26"/>
      <c r="N144" s="12"/>
    </row>
    <row r="145" spans="1:12" s="11" customFormat="1" ht="11.25">
      <c r="A145" s="21"/>
      <c r="B145" s="21"/>
      <c r="C145" s="76"/>
      <c r="E145" s="26"/>
      <c r="L145" s="26"/>
    </row>
    <row r="146" spans="1:12" s="11" customFormat="1" ht="11.25">
      <c r="A146" s="52"/>
      <c r="B146" s="52"/>
      <c r="C146" s="77"/>
      <c r="E146" s="26"/>
      <c r="L146" s="26"/>
    </row>
    <row r="147" spans="1:12" s="11" customFormat="1" ht="12">
      <c r="A147" s="53"/>
      <c r="B147" s="53"/>
      <c r="C147" s="78"/>
      <c r="D147" s="32"/>
      <c r="E147" s="33"/>
      <c r="F147" s="32"/>
      <c r="G147" s="32"/>
      <c r="H147" s="32"/>
      <c r="I147" s="32"/>
      <c r="L147" s="26"/>
    </row>
    <row r="148" spans="1:12" s="11" customFormat="1" ht="12">
      <c r="A148" s="54"/>
      <c r="B148" s="54"/>
      <c r="C148" s="78"/>
      <c r="D148" s="34"/>
      <c r="E148" s="35"/>
      <c r="F148" s="34"/>
      <c r="G148" s="36"/>
      <c r="H148" s="34"/>
      <c r="I148" s="34"/>
      <c r="L148" s="26"/>
    </row>
    <row r="149" spans="1:12" s="11" customFormat="1" ht="12">
      <c r="A149" s="55"/>
      <c r="B149" s="55"/>
      <c r="C149" s="79"/>
      <c r="D149" s="34"/>
      <c r="E149" s="35"/>
      <c r="F149" s="34"/>
      <c r="G149" s="36"/>
      <c r="H149" s="34"/>
      <c r="I149" s="34"/>
      <c r="L149" s="26"/>
    </row>
    <row r="150" spans="1:12" s="11" customFormat="1" ht="12">
      <c r="A150" s="38"/>
      <c r="B150" s="38"/>
      <c r="C150" s="71"/>
      <c r="D150" s="34"/>
      <c r="E150" s="34"/>
      <c r="F150" s="34"/>
      <c r="G150" s="34"/>
      <c r="H150" s="34"/>
      <c r="I150" s="34"/>
      <c r="L150" s="26"/>
    </row>
    <row r="151" spans="1:12" s="32" customFormat="1" ht="11.25">
      <c r="A151" s="38"/>
      <c r="B151" s="38"/>
      <c r="C151" s="67"/>
      <c r="D151" s="38"/>
      <c r="E151" s="38"/>
      <c r="F151" s="38"/>
      <c r="G151" s="38"/>
      <c r="H151" s="38"/>
      <c r="I151" s="38"/>
      <c r="L151" s="33"/>
    </row>
    <row r="152" spans="1:16" s="37" customFormat="1" ht="12.75">
      <c r="A152" s="21"/>
      <c r="B152" s="21"/>
      <c r="C152" s="67"/>
      <c r="D152" s="11"/>
      <c r="E152" s="11"/>
      <c r="F152" s="11"/>
      <c r="G152" s="11"/>
      <c r="H152" s="11"/>
      <c r="I152" s="11"/>
      <c r="J152" s="34"/>
      <c r="K152" s="34"/>
      <c r="L152" s="35"/>
      <c r="M152" s="34"/>
      <c r="N152" s="36"/>
      <c r="O152" s="34"/>
      <c r="P152" s="34"/>
    </row>
    <row r="153" spans="1:14" s="37" customFormat="1" ht="12.75">
      <c r="A153" s="21"/>
      <c r="B153" s="21"/>
      <c r="C153" s="67"/>
      <c r="D153" s="11"/>
      <c r="E153" s="11"/>
      <c r="F153" s="11"/>
      <c r="G153" s="11"/>
      <c r="H153" s="11"/>
      <c r="I153" s="11"/>
      <c r="J153" s="34"/>
      <c r="K153" s="34"/>
      <c r="L153" s="35"/>
      <c r="M153" s="34"/>
      <c r="N153" s="36"/>
    </row>
    <row r="154" spans="1:9" s="34" customFormat="1" ht="12">
      <c r="A154" s="21"/>
      <c r="B154" s="21"/>
      <c r="C154" s="67"/>
      <c r="D154" s="11"/>
      <c r="E154" s="11"/>
      <c r="F154" s="11"/>
      <c r="G154" s="11"/>
      <c r="H154" s="11"/>
      <c r="I154" s="11"/>
    </row>
    <row r="155" spans="1:14" s="11" customFormat="1" ht="11.25">
      <c r="A155" s="21"/>
      <c r="B155" s="21"/>
      <c r="C155" s="67"/>
      <c r="J155" s="38"/>
      <c r="K155" s="38"/>
      <c r="L155" s="38"/>
      <c r="M155" s="38"/>
      <c r="N155" s="38"/>
    </row>
    <row r="156" spans="1:3" s="11" customFormat="1" ht="11.25">
      <c r="A156" s="38"/>
      <c r="B156" s="38"/>
      <c r="C156" s="67"/>
    </row>
    <row r="157" spans="1:3" s="11" customFormat="1" ht="11.25">
      <c r="A157" s="38"/>
      <c r="B157" s="38"/>
      <c r="C157" s="67"/>
    </row>
    <row r="158" spans="1:3" s="11" customFormat="1" ht="12" customHeight="1">
      <c r="A158" s="38"/>
      <c r="B158" s="38"/>
      <c r="C158" s="67"/>
    </row>
    <row r="159" spans="1:3" s="11" customFormat="1" ht="11.25">
      <c r="A159" s="38"/>
      <c r="B159" s="38"/>
      <c r="C159" s="67"/>
    </row>
    <row r="160" spans="1:3" s="11" customFormat="1" ht="11.25">
      <c r="A160" s="38"/>
      <c r="B160" s="38"/>
      <c r="C160" s="67"/>
    </row>
    <row r="161" spans="1:3" s="11" customFormat="1" ht="11.25">
      <c r="A161" s="38"/>
      <c r="B161" s="38"/>
      <c r="C161" s="67"/>
    </row>
    <row r="162" spans="1:3" s="11" customFormat="1" ht="11.25">
      <c r="A162" s="38"/>
      <c r="B162" s="38"/>
      <c r="C162" s="67"/>
    </row>
    <row r="163" spans="1:3" s="11" customFormat="1" ht="12">
      <c r="A163" s="56"/>
      <c r="B163" s="56"/>
      <c r="C163" s="80"/>
    </row>
    <row r="164" spans="1:8" s="11" customFormat="1" ht="12">
      <c r="A164" s="54"/>
      <c r="B164" s="54"/>
      <c r="C164" s="78"/>
      <c r="D164" s="39"/>
      <c r="E164" s="39"/>
      <c r="F164" s="39"/>
      <c r="G164" s="39"/>
      <c r="H164" s="39"/>
    </row>
    <row r="165" spans="1:9" s="11" customFormat="1" ht="12">
      <c r="A165" s="55"/>
      <c r="B165" s="55"/>
      <c r="C165" s="79"/>
      <c r="D165" s="34"/>
      <c r="E165" s="35"/>
      <c r="F165" s="34"/>
      <c r="G165" s="36"/>
      <c r="H165" s="34"/>
      <c r="I165" s="34"/>
    </row>
    <row r="166" spans="1:9" s="11" customFormat="1" ht="12">
      <c r="A166" s="57"/>
      <c r="B166" s="57"/>
      <c r="C166" s="81"/>
      <c r="D166" s="34"/>
      <c r="E166" s="34"/>
      <c r="F166" s="34"/>
      <c r="G166" s="34"/>
      <c r="H166" s="34"/>
      <c r="I166" s="34"/>
    </row>
    <row r="167" spans="1:9" s="11" customFormat="1" ht="12">
      <c r="A167" s="38"/>
      <c r="B167" s="38"/>
      <c r="C167" s="67"/>
      <c r="D167" s="41"/>
      <c r="E167" s="41"/>
      <c r="F167" s="41"/>
      <c r="G167" s="41"/>
      <c r="H167" s="41"/>
      <c r="I167" s="41"/>
    </row>
    <row r="168" spans="1:14" s="40" customFormat="1" ht="12.75">
      <c r="A168" s="21"/>
      <c r="B168" s="21"/>
      <c r="C168" s="67"/>
      <c r="D168" s="11"/>
      <c r="E168" s="11"/>
      <c r="F168" s="11"/>
      <c r="G168" s="11"/>
      <c r="H168" s="11"/>
      <c r="I168" s="11"/>
      <c r="J168" s="39"/>
      <c r="K168" s="39"/>
      <c r="L168" s="39"/>
      <c r="M168" s="39"/>
      <c r="N168" s="39"/>
    </row>
    <row r="169" spans="1:14" s="37" customFormat="1" ht="12.75">
      <c r="A169" s="21"/>
      <c r="B169" s="21"/>
      <c r="C169" s="67"/>
      <c r="D169" s="11"/>
      <c r="E169" s="11"/>
      <c r="F169" s="11"/>
      <c r="G169" s="11"/>
      <c r="H169" s="11"/>
      <c r="I169" s="11"/>
      <c r="J169" s="35"/>
      <c r="K169" s="34"/>
      <c r="L169" s="36"/>
      <c r="M169" s="34"/>
      <c r="N169" s="34"/>
    </row>
    <row r="170" spans="1:14" s="37" customFormat="1" ht="12.75">
      <c r="A170" s="21"/>
      <c r="B170" s="21"/>
      <c r="C170" s="67"/>
      <c r="D170" s="11"/>
      <c r="E170" s="11"/>
      <c r="F170" s="11"/>
      <c r="G170" s="11"/>
      <c r="H170" s="11"/>
      <c r="I170" s="11"/>
      <c r="J170" s="34"/>
      <c r="K170" s="34"/>
      <c r="L170" s="34"/>
      <c r="M170" s="34"/>
      <c r="N170" s="34"/>
    </row>
    <row r="171" spans="1:14" s="37" customFormat="1" ht="12.75">
      <c r="A171" s="21"/>
      <c r="B171" s="21"/>
      <c r="C171" s="67"/>
      <c r="D171" s="11"/>
      <c r="E171" s="11"/>
      <c r="F171" s="11"/>
      <c r="G171" s="11"/>
      <c r="H171" s="11"/>
      <c r="I171" s="11"/>
      <c r="J171" s="41"/>
      <c r="K171" s="41"/>
      <c r="L171" s="41"/>
      <c r="M171" s="41"/>
      <c r="N171" s="41"/>
    </row>
    <row r="172" spans="1:3" s="11" customFormat="1" ht="11.25">
      <c r="A172" s="21"/>
      <c r="B172" s="21"/>
      <c r="C172" s="67"/>
    </row>
    <row r="173" spans="1:3" s="11" customFormat="1" ht="11.25">
      <c r="A173" s="38"/>
      <c r="B173" s="38"/>
      <c r="C173" s="67"/>
    </row>
    <row r="174" spans="1:3" s="11" customFormat="1" ht="11.25">
      <c r="A174" s="21"/>
      <c r="B174" s="21"/>
      <c r="C174" s="67"/>
    </row>
    <row r="175" spans="1:3" s="11" customFormat="1" ht="11.25">
      <c r="A175" s="21"/>
      <c r="B175" s="21"/>
      <c r="C175" s="67"/>
    </row>
    <row r="176" spans="1:3" s="11" customFormat="1" ht="11.25">
      <c r="A176" s="21"/>
      <c r="B176" s="21"/>
      <c r="C176" s="67"/>
    </row>
    <row r="177" spans="1:3" s="11" customFormat="1" ht="11.25">
      <c r="A177" s="38"/>
      <c r="B177" s="38"/>
      <c r="C177" s="67"/>
    </row>
    <row r="178" spans="1:3" s="11" customFormat="1" ht="11.25">
      <c r="A178" s="38"/>
      <c r="B178" s="38"/>
      <c r="C178" s="67"/>
    </row>
    <row r="179" spans="1:15" s="11" customFormat="1" ht="11.25">
      <c r="A179" s="38"/>
      <c r="B179" s="38"/>
      <c r="C179" s="67"/>
      <c r="O179" s="30"/>
    </row>
    <row r="180" spans="1:3" s="11" customFormat="1" ht="11.25">
      <c r="A180" s="38"/>
      <c r="B180" s="38"/>
      <c r="C180" s="67"/>
    </row>
    <row r="181" spans="1:3" s="11" customFormat="1" ht="11.25">
      <c r="A181" s="38"/>
      <c r="B181" s="38"/>
      <c r="C181" s="67"/>
    </row>
    <row r="182" spans="1:3" s="11" customFormat="1" ht="11.25">
      <c r="A182" s="38"/>
      <c r="B182" s="38"/>
      <c r="C182" s="67"/>
    </row>
    <row r="183" spans="1:3" s="11" customFormat="1" ht="12">
      <c r="A183" s="54"/>
      <c r="B183" s="54"/>
      <c r="C183" s="78"/>
    </row>
    <row r="184" spans="1:9" s="11" customFormat="1" ht="12">
      <c r="A184" s="58"/>
      <c r="B184" s="58"/>
      <c r="C184" s="82"/>
      <c r="D184" s="34"/>
      <c r="E184" s="35"/>
      <c r="F184" s="34"/>
      <c r="G184" s="36"/>
      <c r="H184" s="34"/>
      <c r="I184" s="34"/>
    </row>
    <row r="185" spans="1:9" s="11" customFormat="1" ht="12">
      <c r="A185" s="59"/>
      <c r="B185" s="59"/>
      <c r="C185" s="82"/>
      <c r="D185" s="42"/>
      <c r="E185" s="42"/>
      <c r="F185" s="42"/>
      <c r="G185" s="42"/>
      <c r="H185" s="42"/>
      <c r="I185" s="42"/>
    </row>
    <row r="186" spans="1:9" s="11" customFormat="1" ht="12">
      <c r="A186" s="21"/>
      <c r="B186" s="21"/>
      <c r="C186" s="67"/>
      <c r="D186" s="42"/>
      <c r="E186" s="42"/>
      <c r="F186" s="42"/>
      <c r="G186" s="42"/>
      <c r="H186" s="42"/>
      <c r="I186" s="42"/>
    </row>
    <row r="187" spans="1:3" s="11" customFormat="1" ht="11.25">
      <c r="A187" s="21"/>
      <c r="B187" s="21"/>
      <c r="C187" s="67"/>
    </row>
    <row r="188" spans="1:14" s="37" customFormat="1" ht="12.75">
      <c r="A188" s="21"/>
      <c r="B188" s="21"/>
      <c r="C188" s="67"/>
      <c r="D188" s="11"/>
      <c r="E188" s="11"/>
      <c r="F188" s="11"/>
      <c r="G188" s="11"/>
      <c r="H188" s="11"/>
      <c r="I188" s="11"/>
      <c r="J188" s="35"/>
      <c r="K188" s="34"/>
      <c r="L188" s="36"/>
      <c r="M188" s="34"/>
      <c r="N188" s="34"/>
    </row>
    <row r="189" spans="1:14" s="40" customFormat="1" ht="12.75">
      <c r="A189" s="21"/>
      <c r="B189" s="21"/>
      <c r="C189" s="67"/>
      <c r="D189" s="11"/>
      <c r="E189" s="11"/>
      <c r="F189" s="11"/>
      <c r="G189" s="11"/>
      <c r="H189" s="11"/>
      <c r="I189" s="11"/>
      <c r="J189" s="42"/>
      <c r="K189" s="42"/>
      <c r="L189" s="42"/>
      <c r="M189" s="42"/>
      <c r="N189" s="42"/>
    </row>
    <row r="190" spans="1:14" s="40" customFormat="1" ht="12.75">
      <c r="A190" s="21"/>
      <c r="B190" s="21"/>
      <c r="C190" s="67"/>
      <c r="D190" s="11"/>
      <c r="E190" s="11"/>
      <c r="F190" s="11"/>
      <c r="G190" s="11"/>
      <c r="H190" s="11"/>
      <c r="I190" s="11"/>
      <c r="J190" s="42"/>
      <c r="K190" s="42"/>
      <c r="L190" s="42"/>
      <c r="M190" s="42"/>
      <c r="N190" s="42"/>
    </row>
    <row r="191" spans="1:14" s="40" customFormat="1" ht="12.75">
      <c r="A191" s="21"/>
      <c r="B191" s="21"/>
      <c r="C191" s="67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s="40" customFormat="1" ht="12.75">
      <c r="A192" s="59"/>
      <c r="B192" s="59"/>
      <c r="C192" s="80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s="40" customFormat="1" ht="12.75">
      <c r="A193" s="21"/>
      <c r="B193" s="21"/>
      <c r="C193" s="67"/>
      <c r="D193" s="39"/>
      <c r="E193" s="39"/>
      <c r="F193" s="39"/>
      <c r="G193" s="39"/>
      <c r="H193" s="39"/>
      <c r="I193" s="39"/>
      <c r="J193" s="11"/>
      <c r="K193" s="11"/>
      <c r="L193" s="11"/>
      <c r="M193" s="11"/>
      <c r="N193" s="11"/>
    </row>
    <row r="194" spans="1:14" s="40" customFormat="1" ht="12.75">
      <c r="A194" s="21"/>
      <c r="B194" s="21"/>
      <c r="C194" s="67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s="40" customFormat="1" ht="12.75">
      <c r="A195" s="21"/>
      <c r="B195" s="21"/>
      <c r="C195" s="67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s="40" customFormat="1" ht="12.75">
      <c r="A196" s="21"/>
      <c r="B196" s="21"/>
      <c r="C196" s="67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s="40" customFormat="1" ht="12.75">
      <c r="A197" s="59"/>
      <c r="B197" s="59"/>
      <c r="C197" s="67"/>
      <c r="D197" s="11"/>
      <c r="E197" s="11"/>
      <c r="F197" s="11"/>
      <c r="G197" s="11"/>
      <c r="H197" s="11"/>
      <c r="I197" s="11"/>
      <c r="J197" s="39"/>
      <c r="K197" s="39"/>
      <c r="L197" s="39"/>
      <c r="M197" s="39"/>
      <c r="N197" s="39"/>
    </row>
    <row r="198" spans="1:15" s="40" customFormat="1" ht="12.75">
      <c r="A198" s="59"/>
      <c r="B198" s="59"/>
      <c r="C198" s="67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44"/>
    </row>
    <row r="199" spans="1:15" s="40" customFormat="1" ht="12.75">
      <c r="A199" s="59"/>
      <c r="B199" s="59"/>
      <c r="C199" s="67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44"/>
    </row>
    <row r="200" spans="1:15" s="40" customFormat="1" ht="12.75">
      <c r="A200" s="54"/>
      <c r="B200" s="54"/>
      <c r="C200" s="78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44"/>
    </row>
    <row r="201" spans="1:15" s="40" customFormat="1" ht="12.75">
      <c r="A201" s="57"/>
      <c r="B201" s="57"/>
      <c r="C201" s="81"/>
      <c r="D201" s="34"/>
      <c r="E201" s="35"/>
      <c r="F201" s="34"/>
      <c r="G201" s="36"/>
      <c r="H201" s="34"/>
      <c r="I201" s="34"/>
      <c r="J201" s="11"/>
      <c r="K201" s="11"/>
      <c r="L201" s="11"/>
      <c r="M201" s="11"/>
      <c r="N201" s="11"/>
      <c r="O201" s="44"/>
    </row>
    <row r="202" spans="1:14" s="40" customFormat="1" ht="12.75">
      <c r="A202" s="38"/>
      <c r="B202" s="38"/>
      <c r="C202" s="67"/>
      <c r="D202" s="41"/>
      <c r="E202" s="41"/>
      <c r="F202" s="41"/>
      <c r="G202" s="41"/>
      <c r="H202" s="41"/>
      <c r="I202" s="41"/>
      <c r="J202" s="11"/>
      <c r="K202" s="11"/>
      <c r="L202" s="11"/>
      <c r="M202" s="11"/>
      <c r="N202" s="11"/>
    </row>
    <row r="203" spans="1:14" s="40" customFormat="1" ht="12.75">
      <c r="A203" s="21"/>
      <c r="B203" s="21"/>
      <c r="C203" s="67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s="40" customFormat="1" ht="12.75">
      <c r="A204" s="21"/>
      <c r="B204" s="21"/>
      <c r="C204" s="67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s="37" customFormat="1" ht="12.75">
      <c r="A205" s="21"/>
      <c r="B205" s="21"/>
      <c r="C205" s="67"/>
      <c r="D205" s="11"/>
      <c r="E205" s="11"/>
      <c r="F205" s="11"/>
      <c r="G205" s="11"/>
      <c r="H205" s="11"/>
      <c r="I205" s="11"/>
      <c r="J205" s="35"/>
      <c r="K205" s="34"/>
      <c r="L205" s="36"/>
      <c r="M205" s="34"/>
      <c r="N205" s="34"/>
    </row>
    <row r="206" spans="1:14" s="37" customFormat="1" ht="12.75">
      <c r="A206" s="21"/>
      <c r="B206" s="21"/>
      <c r="C206" s="67"/>
      <c r="D206" s="11"/>
      <c r="E206" s="11"/>
      <c r="F206" s="11"/>
      <c r="G206" s="11"/>
      <c r="H206" s="11"/>
      <c r="I206" s="11"/>
      <c r="J206" s="41"/>
      <c r="K206" s="41"/>
      <c r="L206" s="41"/>
      <c r="M206" s="41"/>
      <c r="N206" s="41"/>
    </row>
    <row r="207" spans="1:3" s="11" customFormat="1" ht="11.25">
      <c r="A207" s="21"/>
      <c r="B207" s="21"/>
      <c r="C207" s="67"/>
    </row>
    <row r="208" spans="1:3" s="11" customFormat="1" ht="11.25">
      <c r="A208" s="38"/>
      <c r="B208" s="38"/>
      <c r="C208" s="67"/>
    </row>
    <row r="209" spans="1:3" s="11" customFormat="1" ht="11.25">
      <c r="A209" s="21"/>
      <c r="B209" s="21"/>
      <c r="C209" s="67"/>
    </row>
    <row r="210" spans="1:3" s="11" customFormat="1" ht="11.25">
      <c r="A210" s="21"/>
      <c r="B210" s="21"/>
      <c r="C210" s="67"/>
    </row>
    <row r="211" spans="1:3" s="11" customFormat="1" ht="11.25">
      <c r="A211" s="21"/>
      <c r="B211" s="21"/>
      <c r="C211" s="67"/>
    </row>
    <row r="212" spans="1:3" s="11" customFormat="1" ht="11.25">
      <c r="A212" s="38"/>
      <c r="B212" s="38"/>
      <c r="C212" s="67"/>
    </row>
    <row r="213" spans="1:3" s="11" customFormat="1" ht="11.25">
      <c r="A213" s="38"/>
      <c r="B213" s="38"/>
      <c r="C213" s="67"/>
    </row>
    <row r="214" spans="1:15" s="11" customFormat="1" ht="11.25">
      <c r="A214" s="38"/>
      <c r="B214" s="38"/>
      <c r="C214" s="67"/>
      <c r="O214" s="30"/>
    </row>
    <row r="215" spans="1:3" s="11" customFormat="1" ht="11.25">
      <c r="A215" s="38"/>
      <c r="B215" s="38"/>
      <c r="C215" s="67"/>
    </row>
    <row r="216" spans="1:3" s="11" customFormat="1" ht="11.25">
      <c r="A216" s="38"/>
      <c r="B216" s="38"/>
      <c r="C216" s="67"/>
    </row>
    <row r="217" spans="1:3" s="11" customFormat="1" ht="11.25">
      <c r="A217" s="38"/>
      <c r="B217" s="38"/>
      <c r="C217" s="67"/>
    </row>
    <row r="218" spans="1:3" s="11" customFormat="1" ht="11.25">
      <c r="A218" s="38"/>
      <c r="B218" s="38"/>
      <c r="C218" s="67"/>
    </row>
    <row r="219" spans="1:3" s="11" customFormat="1" ht="11.25">
      <c r="A219" s="38"/>
      <c r="B219" s="38"/>
      <c r="C219" s="67"/>
    </row>
    <row r="220" spans="1:3" s="11" customFormat="1" ht="11.25">
      <c r="A220" s="38"/>
      <c r="B220" s="38"/>
      <c r="C220" s="67"/>
    </row>
    <row r="221" spans="1:3" s="11" customFormat="1" ht="11.25">
      <c r="A221" s="38"/>
      <c r="B221" s="38"/>
      <c r="C221" s="67"/>
    </row>
    <row r="222" spans="1:3" s="11" customFormat="1" ht="12">
      <c r="A222" s="56"/>
      <c r="B222" s="56"/>
      <c r="C222" s="80"/>
    </row>
    <row r="223" spans="1:9" s="11" customFormat="1" ht="12">
      <c r="A223" s="56"/>
      <c r="B223" s="56"/>
      <c r="C223" s="80"/>
      <c r="D223" s="39"/>
      <c r="E223" s="43"/>
      <c r="F223" s="39"/>
      <c r="G223" s="39"/>
      <c r="H223" s="39"/>
      <c r="I223" s="39"/>
    </row>
    <row r="224" spans="1:9" s="11" customFormat="1" ht="12">
      <c r="A224" s="60"/>
      <c r="B224" s="60"/>
      <c r="C224" s="83"/>
      <c r="D224" s="39"/>
      <c r="E224" s="43"/>
      <c r="F224" s="39"/>
      <c r="G224" s="39"/>
      <c r="H224" s="39"/>
      <c r="I224" s="39"/>
    </row>
    <row r="225" spans="1:9" s="11" customFormat="1" ht="12">
      <c r="A225" s="60"/>
      <c r="B225" s="60"/>
      <c r="C225" s="83"/>
      <c r="D225" s="45"/>
      <c r="E225" s="45"/>
      <c r="F225" s="45"/>
      <c r="G225" s="45"/>
      <c r="H225" s="45"/>
      <c r="I225" s="45"/>
    </row>
    <row r="226" spans="1:9" s="11" customFormat="1" ht="12">
      <c r="A226" s="61"/>
      <c r="B226" s="61"/>
      <c r="C226" s="84"/>
      <c r="D226" s="45"/>
      <c r="E226" s="45"/>
      <c r="F226" s="45"/>
      <c r="G226" s="45"/>
      <c r="H226" s="45"/>
      <c r="I226" s="45"/>
    </row>
    <row r="227" spans="1:14" s="40" customFormat="1" ht="12.75">
      <c r="A227" s="61"/>
      <c r="B227" s="61"/>
      <c r="C227" s="84"/>
      <c r="D227" s="1"/>
      <c r="E227" s="1"/>
      <c r="F227" s="1"/>
      <c r="G227" s="1"/>
      <c r="H227" s="1"/>
      <c r="I227" s="1"/>
      <c r="J227" s="39"/>
      <c r="K227" s="39"/>
      <c r="L227" s="39"/>
      <c r="M227" s="39"/>
      <c r="N227" s="39"/>
    </row>
    <row r="228" spans="1:14" s="40" customFormat="1" ht="12.75">
      <c r="A228" s="61"/>
      <c r="B228" s="61"/>
      <c r="C228" s="84"/>
      <c r="D228" s="1"/>
      <c r="E228" s="1"/>
      <c r="F228" s="1"/>
      <c r="G228" s="1"/>
      <c r="H228" s="1"/>
      <c r="I228" s="1"/>
      <c r="J228" s="39"/>
      <c r="K228" s="39"/>
      <c r="L228" s="39"/>
      <c r="M228" s="39"/>
      <c r="N228" s="39"/>
    </row>
    <row r="229" spans="1:14" s="46" customFormat="1" ht="12.75">
      <c r="A229" s="61"/>
      <c r="B229" s="61"/>
      <c r="C229" s="84"/>
      <c r="D229" s="1"/>
      <c r="E229" s="1"/>
      <c r="F229" s="1"/>
      <c r="G229" s="1"/>
      <c r="H229" s="1"/>
      <c r="I229" s="1"/>
      <c r="J229" s="45"/>
      <c r="K229" s="45"/>
      <c r="L229" s="45"/>
      <c r="M229" s="45"/>
      <c r="N229" s="45"/>
    </row>
    <row r="230" spans="1:14" s="46" customFormat="1" ht="12.75">
      <c r="A230" s="61"/>
      <c r="B230" s="61"/>
      <c r="C230" s="84"/>
      <c r="D230" s="1"/>
      <c r="E230" s="1"/>
      <c r="F230" s="1"/>
      <c r="G230" s="1"/>
      <c r="H230" s="1"/>
      <c r="I230" s="1"/>
      <c r="J230" s="45"/>
      <c r="K230" s="45"/>
      <c r="L230" s="45"/>
      <c r="M230" s="45"/>
      <c r="N230" s="45"/>
    </row>
  </sheetData>
  <sheetProtection sheet="1" objects="1" scenarios="1"/>
  <printOptions gridLines="1" headings="1"/>
  <pageMargins left="0.5905511811023623" right="0.3937007874015748" top="0.7874015748031497" bottom="0.7874015748031497" header="0.5118110236220472" footer="0.5118110236220472"/>
  <pageSetup orientation="landscape" paperSize="9" r:id="rId1"/>
  <headerFooter alignWithMargins="0">
    <oddHeader>&amp;L&amp;F&amp;RTabelle 2
</oddHeader>
    <oddFooter>&amp;CSeite &amp;P</oddFooter>
  </headerFooter>
  <rowBreaks count="4" manualBreakCount="4">
    <brk id="40" max="65535" man="1"/>
    <brk id="79" max="65535" man="1"/>
    <brk id="89" max="65535" man="1"/>
    <brk id="18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9"/>
  <sheetViews>
    <sheetView zoomScalePageLayoutView="0" workbookViewId="0" topLeftCell="A87">
      <selection activeCell="A103" sqref="A103"/>
    </sheetView>
  </sheetViews>
  <sheetFormatPr defaultColWidth="11.421875" defaultRowHeight="12.75"/>
  <cols>
    <col min="1" max="1" width="45.8515625" style="0" customWidth="1"/>
    <col min="2" max="2" width="9.140625" style="0" customWidth="1"/>
    <col min="3" max="3" width="10.00390625" style="0" customWidth="1"/>
    <col min="4" max="4" width="7.7109375" style="0" customWidth="1"/>
    <col min="5" max="5" width="8.7109375" style="0" customWidth="1"/>
    <col min="6" max="6" width="8.28125" style="0" customWidth="1"/>
    <col min="7" max="7" width="7.7109375" style="0" customWidth="1"/>
    <col min="8" max="8" width="8.00390625" style="0" customWidth="1"/>
    <col min="9" max="9" width="8.140625" style="0" customWidth="1"/>
    <col min="10" max="10" width="9.00390625" style="0" customWidth="1"/>
  </cols>
  <sheetData>
    <row r="1" spans="1:20" ht="15.75">
      <c r="A1" s="62" t="s">
        <v>138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24"/>
      <c r="N1" s="24"/>
      <c r="O1" s="24"/>
      <c r="P1" s="24"/>
      <c r="Q1" s="24"/>
      <c r="R1" s="24"/>
      <c r="S1" s="24"/>
      <c r="T1" s="24"/>
    </row>
    <row r="2" spans="1:20" ht="12.75">
      <c r="A2" s="65" t="s">
        <v>139</v>
      </c>
      <c r="B2" s="65"/>
      <c r="C2" s="69"/>
      <c r="D2" s="65"/>
      <c r="E2" s="65"/>
      <c r="F2" s="65"/>
      <c r="G2" s="65"/>
      <c r="H2" s="65"/>
      <c r="I2" s="65"/>
      <c r="J2" s="65"/>
      <c r="K2" s="65"/>
      <c r="L2" s="65"/>
      <c r="M2" s="24"/>
      <c r="N2" s="24"/>
      <c r="O2" s="24"/>
      <c r="P2" s="24"/>
      <c r="Q2" s="24"/>
      <c r="R2" s="24"/>
      <c r="S2" s="24"/>
      <c r="T2" s="24"/>
    </row>
    <row r="3" spans="1:20" ht="12.75">
      <c r="A3" s="66" t="s">
        <v>3</v>
      </c>
      <c r="B3" s="100" t="s">
        <v>4</v>
      </c>
      <c r="C3" s="87"/>
      <c r="D3" s="87"/>
      <c r="E3" s="101">
        <v>2</v>
      </c>
      <c r="K3" s="2"/>
      <c r="L3" s="2"/>
      <c r="M3" s="24"/>
      <c r="N3" s="24"/>
      <c r="O3" s="24"/>
      <c r="P3" s="24"/>
      <c r="Q3" s="24"/>
      <c r="R3" s="24"/>
      <c r="S3" s="24"/>
      <c r="T3" s="24"/>
    </row>
    <row r="4" spans="1:20" ht="12.75">
      <c r="A4" s="9"/>
      <c r="B4" s="102" t="s">
        <v>7</v>
      </c>
      <c r="C4" s="97"/>
      <c r="D4" s="97"/>
      <c r="E4" s="101">
        <v>4</v>
      </c>
      <c r="F4" s="96" t="s">
        <v>8</v>
      </c>
      <c r="K4" s="4"/>
      <c r="L4" s="4"/>
      <c r="M4" s="24"/>
      <c r="N4" s="24"/>
      <c r="O4" s="24"/>
      <c r="P4" s="24"/>
      <c r="Q4" s="24"/>
      <c r="R4" s="24"/>
      <c r="S4" s="24"/>
      <c r="T4" s="24"/>
    </row>
    <row r="5" spans="1:20" ht="12.75">
      <c r="A5" s="10"/>
      <c r="B5" s="102" t="s">
        <v>9</v>
      </c>
      <c r="C5" s="97"/>
      <c r="D5" s="97"/>
      <c r="E5" s="101">
        <v>70</v>
      </c>
      <c r="K5" s="8"/>
      <c r="L5" s="8"/>
      <c r="M5" s="24"/>
      <c r="N5" s="24"/>
      <c r="O5" s="24"/>
      <c r="P5" s="24"/>
      <c r="Q5" s="24"/>
      <c r="R5" s="24"/>
      <c r="S5" s="24"/>
      <c r="T5" s="24"/>
    </row>
    <row r="6" spans="1:20" ht="12.75">
      <c r="A6" s="10"/>
      <c r="B6" s="95" t="s">
        <v>11</v>
      </c>
      <c r="C6" s="15"/>
      <c r="D6" s="97"/>
      <c r="E6" s="103">
        <v>0.12</v>
      </c>
      <c r="F6" t="s">
        <v>140</v>
      </c>
      <c r="K6" s="8"/>
      <c r="L6" s="8"/>
      <c r="M6" s="24"/>
      <c r="N6" s="24"/>
      <c r="O6" s="24"/>
      <c r="P6" s="24"/>
      <c r="Q6" s="24"/>
      <c r="R6" s="24"/>
      <c r="S6" s="24"/>
      <c r="T6" s="24"/>
    </row>
    <row r="7" spans="1:20" ht="12.75">
      <c r="A7" s="10"/>
      <c r="B7" s="95" t="s">
        <v>14</v>
      </c>
      <c r="C7" s="15"/>
      <c r="D7" s="97"/>
      <c r="E7" s="104">
        <v>0.0775</v>
      </c>
      <c r="K7" s="8"/>
      <c r="L7" s="8"/>
      <c r="M7" s="24"/>
      <c r="N7" s="24"/>
      <c r="O7" s="24"/>
      <c r="P7" s="24"/>
      <c r="Q7" s="24"/>
      <c r="R7" s="24"/>
      <c r="S7" s="24"/>
      <c r="T7" s="24"/>
    </row>
    <row r="8" spans="1:20" ht="12.75">
      <c r="A8" s="10"/>
      <c r="B8" s="68" t="s">
        <v>141</v>
      </c>
      <c r="C8" s="24"/>
      <c r="D8" s="85"/>
      <c r="E8" s="108">
        <f>48-(E6*48)</f>
        <v>42.24</v>
      </c>
      <c r="F8" s="182" t="s">
        <v>142</v>
      </c>
      <c r="G8" s="181">
        <f>E6</f>
        <v>0.12</v>
      </c>
      <c r="K8" s="8"/>
      <c r="L8" s="8"/>
      <c r="M8" s="24"/>
      <c r="N8" s="24"/>
      <c r="O8" s="24"/>
      <c r="P8" s="24"/>
      <c r="Q8" s="24"/>
      <c r="R8" s="24"/>
      <c r="S8" s="24"/>
      <c r="T8" s="24"/>
    </row>
    <row r="9" spans="1:20" ht="12.75">
      <c r="A9" s="10"/>
      <c r="B9" s="95" t="s">
        <v>143</v>
      </c>
      <c r="C9" s="15"/>
      <c r="D9" s="97"/>
      <c r="E9" s="134">
        <v>361</v>
      </c>
      <c r="K9" s="8"/>
      <c r="L9" s="8"/>
      <c r="M9" s="24"/>
      <c r="N9" s="24"/>
      <c r="O9" s="24"/>
      <c r="P9" s="24"/>
      <c r="Q9" s="24"/>
      <c r="R9" s="24"/>
      <c r="S9" s="24"/>
      <c r="T9" s="24"/>
    </row>
    <row r="10" spans="1:20" ht="12.75">
      <c r="A10" s="10"/>
      <c r="B10" s="95" t="s">
        <v>144</v>
      </c>
      <c r="C10" s="15"/>
      <c r="D10" s="97"/>
      <c r="E10" s="134">
        <v>496</v>
      </c>
      <c r="K10" s="8"/>
      <c r="L10" s="8"/>
      <c r="M10" s="24"/>
      <c r="N10" s="24"/>
      <c r="O10" s="24"/>
      <c r="P10" s="24"/>
      <c r="Q10" s="24"/>
      <c r="R10" s="24"/>
      <c r="S10" s="24"/>
      <c r="T10" s="24"/>
    </row>
    <row r="11" spans="1:20" ht="12.75">
      <c r="A11" s="10"/>
      <c r="B11" s="95" t="s">
        <v>145</v>
      </c>
      <c r="C11" s="15"/>
      <c r="D11" s="97"/>
      <c r="E11" s="134">
        <v>624</v>
      </c>
      <c r="K11" s="8"/>
      <c r="L11" s="8"/>
      <c r="M11" s="24"/>
      <c r="N11" s="24"/>
      <c r="O11" s="24"/>
      <c r="P11" s="24"/>
      <c r="Q11" s="24"/>
      <c r="R11" s="24"/>
      <c r="S11" s="24"/>
      <c r="T11" s="24"/>
    </row>
    <row r="12" spans="1:20" ht="12.75">
      <c r="A12" s="10"/>
      <c r="B12" s="95" t="s">
        <v>146</v>
      </c>
      <c r="C12" s="15"/>
      <c r="D12" s="97"/>
      <c r="E12" s="134">
        <v>782</v>
      </c>
      <c r="K12" s="8"/>
      <c r="L12" s="8"/>
      <c r="M12" s="24"/>
      <c r="N12" s="24"/>
      <c r="O12" s="24"/>
      <c r="P12" s="24"/>
      <c r="Q12" s="24"/>
      <c r="R12" s="24"/>
      <c r="S12" s="24"/>
      <c r="T12" s="24"/>
    </row>
    <row r="13" spans="1:20" ht="12.75">
      <c r="A13" s="10"/>
      <c r="B13" s="10"/>
      <c r="C13" s="68"/>
      <c r="D13" s="24"/>
      <c r="E13" s="85"/>
      <c r="F13" s="88"/>
      <c r="L13" s="8"/>
      <c r="M13" s="24"/>
      <c r="N13" s="24"/>
      <c r="O13" s="24"/>
      <c r="P13" s="24"/>
      <c r="Q13" s="24"/>
      <c r="R13" s="24"/>
      <c r="S13" s="24"/>
      <c r="T13" s="24"/>
    </row>
    <row r="14" spans="1:20" ht="12.75">
      <c r="A14" s="10"/>
      <c r="B14" s="10"/>
      <c r="C14" s="68"/>
      <c r="D14" s="24"/>
      <c r="E14" s="85"/>
      <c r="F14" s="88"/>
      <c r="L14" s="8"/>
      <c r="M14" s="24"/>
      <c r="N14" s="24"/>
      <c r="O14" s="24"/>
      <c r="P14" s="24"/>
      <c r="Q14" s="24"/>
      <c r="R14" s="24"/>
      <c r="S14" s="24"/>
      <c r="T14" s="24"/>
    </row>
    <row r="15" spans="1:20" ht="12.75">
      <c r="A15" s="10"/>
      <c r="B15" s="10"/>
      <c r="C15" s="68"/>
      <c r="D15" s="24"/>
      <c r="E15" s="85"/>
      <c r="F15" s="88"/>
      <c r="L15" s="8"/>
      <c r="M15" s="24"/>
      <c r="N15" s="24"/>
      <c r="O15" s="24"/>
      <c r="P15" s="24"/>
      <c r="Q15" s="24"/>
      <c r="R15" s="24"/>
      <c r="S15" s="24"/>
      <c r="T15" s="24"/>
    </row>
    <row r="16" spans="1:20" ht="12.75">
      <c r="A16" s="10"/>
      <c r="B16" s="10"/>
      <c r="C16" s="68"/>
      <c r="D16" s="24"/>
      <c r="E16" s="85"/>
      <c r="F16" s="88"/>
      <c r="L16" s="8"/>
      <c r="M16" s="24"/>
      <c r="N16" s="24"/>
      <c r="O16" s="24"/>
      <c r="P16" s="24"/>
      <c r="Q16" s="24"/>
      <c r="R16" s="24"/>
      <c r="S16" s="24"/>
      <c r="T16" s="24"/>
    </row>
    <row r="17" spans="1:20" ht="12.75">
      <c r="A17" s="10"/>
      <c r="B17" s="10"/>
      <c r="C17" s="68"/>
      <c r="D17" s="24"/>
      <c r="E17" s="85"/>
      <c r="F17" s="88"/>
      <c r="L17" s="8"/>
      <c r="M17" s="24"/>
      <c r="N17" s="24"/>
      <c r="O17" s="24"/>
      <c r="P17" s="24"/>
      <c r="Q17" s="24"/>
      <c r="R17" s="24"/>
      <c r="S17" s="24"/>
      <c r="T17" s="24"/>
    </row>
    <row r="18" spans="1:20" ht="12.75">
      <c r="A18" s="89"/>
      <c r="B18" s="89"/>
      <c r="C18" s="90"/>
      <c r="D18" s="91"/>
      <c r="E18" s="92"/>
      <c r="F18" s="93"/>
      <c r="G18" s="94"/>
      <c r="H18" s="94"/>
      <c r="I18" s="94"/>
      <c r="J18" s="94"/>
      <c r="L18" s="8"/>
      <c r="M18" s="24"/>
      <c r="N18" s="24"/>
      <c r="O18" s="24"/>
      <c r="P18" s="24"/>
      <c r="Q18" s="24"/>
      <c r="R18" s="24"/>
      <c r="S18" s="24"/>
      <c r="T18" s="24"/>
    </row>
    <row r="19" spans="1:20" ht="12.75">
      <c r="A19" s="126" t="s">
        <v>26</v>
      </c>
      <c r="B19" s="97"/>
      <c r="C19" s="95" t="s">
        <v>27</v>
      </c>
      <c r="D19" s="15"/>
      <c r="E19" s="127" t="s">
        <v>28</v>
      </c>
      <c r="F19" s="103"/>
      <c r="G19" s="86" t="s">
        <v>29</v>
      </c>
      <c r="H19" s="15"/>
      <c r="I19" s="86" t="s">
        <v>147</v>
      </c>
      <c r="J19" s="15"/>
      <c r="L19" s="8"/>
      <c r="M19" s="24"/>
      <c r="N19" s="24"/>
      <c r="O19" s="24"/>
      <c r="P19" s="24"/>
      <c r="Q19" s="24"/>
      <c r="R19" s="24"/>
      <c r="S19" s="24"/>
      <c r="T19" s="24"/>
    </row>
    <row r="20" spans="1:20" ht="12.75">
      <c r="A20" s="105" t="s">
        <v>148</v>
      </c>
      <c r="B20" s="105"/>
      <c r="C20" s="106" t="s">
        <v>30</v>
      </c>
      <c r="D20" s="107" t="s">
        <v>31</v>
      </c>
      <c r="E20" s="107" t="s">
        <v>30</v>
      </c>
      <c r="F20" s="107" t="s">
        <v>31</v>
      </c>
      <c r="G20" s="107" t="s">
        <v>30</v>
      </c>
      <c r="H20" s="107" t="s">
        <v>31</v>
      </c>
      <c r="I20" s="107" t="s">
        <v>30</v>
      </c>
      <c r="J20" s="85" t="s">
        <v>31</v>
      </c>
      <c r="K20" s="10"/>
      <c r="L20" s="10"/>
      <c r="M20" s="24"/>
      <c r="N20" s="24"/>
      <c r="O20" s="24"/>
      <c r="P20" s="24"/>
      <c r="Q20" s="24"/>
      <c r="R20" s="24"/>
      <c r="S20" s="24"/>
      <c r="T20" s="24"/>
    </row>
    <row r="21" spans="1:20" ht="12.75">
      <c r="A21" s="21" t="s">
        <v>149</v>
      </c>
      <c r="B21" s="21"/>
      <c r="C21" s="108">
        <f>E9</f>
        <v>361</v>
      </c>
      <c r="D21" s="109"/>
      <c r="E21" s="108">
        <f>E10</f>
        <v>496</v>
      </c>
      <c r="F21" s="109"/>
      <c r="G21" s="108">
        <f>E11</f>
        <v>624</v>
      </c>
      <c r="H21" s="110"/>
      <c r="I21" s="108">
        <f>E12</f>
        <v>782</v>
      </c>
      <c r="J21" s="111"/>
      <c r="K21" s="5"/>
      <c r="L21" s="5"/>
      <c r="M21" s="24"/>
      <c r="N21" s="24"/>
      <c r="O21" s="24"/>
      <c r="P21" s="24"/>
      <c r="Q21" s="24"/>
      <c r="R21" s="24"/>
      <c r="S21" s="24"/>
      <c r="T21" s="24"/>
    </row>
    <row r="23" spans="1:20" ht="12.75">
      <c r="A23" s="50" t="s">
        <v>150</v>
      </c>
      <c r="B23" s="114"/>
      <c r="C23" s="99">
        <f>C21</f>
        <v>361</v>
      </c>
      <c r="D23" s="139"/>
      <c r="E23" s="135">
        <f>E21</f>
        <v>496</v>
      </c>
      <c r="F23" s="139"/>
      <c r="G23" s="135">
        <f>G21</f>
        <v>624</v>
      </c>
      <c r="H23" s="139"/>
      <c r="I23" s="108">
        <f>I21</f>
        <v>782</v>
      </c>
      <c r="J23" s="111"/>
      <c r="K23" s="5"/>
      <c r="L23" s="5"/>
      <c r="M23" s="24"/>
      <c r="N23" s="24"/>
      <c r="O23" s="24"/>
      <c r="P23" s="24"/>
      <c r="Q23" s="24"/>
      <c r="R23" s="24"/>
      <c r="S23" s="24"/>
      <c r="T23" s="24"/>
    </row>
    <row r="24" spans="1:20" ht="12.75">
      <c r="A24" s="113" t="s">
        <v>151</v>
      </c>
      <c r="B24" s="88">
        <f>E7</f>
        <v>0.0775</v>
      </c>
      <c r="C24" s="99">
        <f>C21*E7</f>
        <v>27.9775</v>
      </c>
      <c r="D24" s="139"/>
      <c r="E24" s="135">
        <f>E21*E7</f>
        <v>38.44</v>
      </c>
      <c r="F24" s="139"/>
      <c r="G24" s="135">
        <f>G21*E7</f>
        <v>48.36</v>
      </c>
      <c r="H24" s="139"/>
      <c r="I24" s="108">
        <f>I21*E7</f>
        <v>60.605</v>
      </c>
      <c r="J24" s="111"/>
      <c r="K24" s="5"/>
      <c r="L24" s="5"/>
      <c r="M24" s="24"/>
      <c r="N24" s="24"/>
      <c r="O24" s="24"/>
      <c r="P24" s="24"/>
      <c r="Q24" s="24"/>
      <c r="R24" s="24"/>
      <c r="S24" s="24"/>
      <c r="T24" s="24"/>
    </row>
    <row r="25" spans="1:20" s="166" customFormat="1" ht="12.75">
      <c r="A25" s="113" t="s">
        <v>152</v>
      </c>
      <c r="B25" s="169"/>
      <c r="C25" s="72">
        <f>C23+C24</f>
        <v>388.9775</v>
      </c>
      <c r="D25" s="72">
        <f>C25*13</f>
        <v>5056.7075</v>
      </c>
      <c r="E25" s="170">
        <f>E21+E24</f>
        <v>534.44</v>
      </c>
      <c r="F25" s="72">
        <f>E25*13</f>
        <v>6947.720000000001</v>
      </c>
      <c r="G25" s="170">
        <f>G21+G24</f>
        <v>672.36</v>
      </c>
      <c r="H25" s="136">
        <f>G25*13</f>
        <v>8740.68</v>
      </c>
      <c r="I25" s="170">
        <f>I21+I24</f>
        <v>842.605</v>
      </c>
      <c r="J25" s="136">
        <f>I25*13</f>
        <v>10953.865</v>
      </c>
      <c r="K25" s="171"/>
      <c r="L25" s="171"/>
      <c r="M25" s="172"/>
      <c r="N25" s="172"/>
      <c r="O25" s="172"/>
      <c r="P25" s="172"/>
      <c r="Q25" s="172"/>
      <c r="R25" s="172"/>
      <c r="S25" s="172"/>
      <c r="T25" s="172"/>
    </row>
    <row r="26" spans="1:20" ht="12.75">
      <c r="A26" s="21"/>
      <c r="B26" s="21"/>
      <c r="D26" s="37"/>
      <c r="E26" s="99"/>
      <c r="F26" s="37"/>
      <c r="G26" s="99"/>
      <c r="H26" s="141"/>
      <c r="I26" s="99"/>
      <c r="J26" s="138"/>
      <c r="K26" s="4"/>
      <c r="L26" s="4"/>
      <c r="M26" s="24"/>
      <c r="N26" s="24"/>
      <c r="O26" s="24"/>
      <c r="P26" s="24"/>
      <c r="Q26" s="24"/>
      <c r="R26" s="24"/>
      <c r="S26" s="24"/>
      <c r="T26" s="24"/>
    </row>
    <row r="27" spans="1:20" ht="12.75">
      <c r="A27" s="146"/>
      <c r="B27" s="147"/>
      <c r="C27" s="148"/>
      <c r="D27" s="136"/>
      <c r="E27" s="136"/>
      <c r="F27" s="136"/>
      <c r="G27" s="141"/>
      <c r="H27" s="141"/>
      <c r="I27" s="149"/>
      <c r="J27" s="149"/>
      <c r="K27" s="6"/>
      <c r="L27" s="6"/>
      <c r="M27" s="24"/>
      <c r="N27" s="24"/>
      <c r="O27" s="24"/>
      <c r="P27" s="24"/>
      <c r="Q27" s="24"/>
      <c r="R27" s="24"/>
      <c r="S27" s="24"/>
      <c r="T27" s="24"/>
    </row>
    <row r="28" spans="1:20" ht="12.75">
      <c r="A28" s="146"/>
      <c r="B28" s="147"/>
      <c r="C28" s="148"/>
      <c r="D28" s="136"/>
      <c r="E28" s="136"/>
      <c r="F28" s="136"/>
      <c r="G28" s="141"/>
      <c r="H28" s="141"/>
      <c r="I28" s="149"/>
      <c r="J28" s="149"/>
      <c r="K28" s="6"/>
      <c r="L28" s="6"/>
      <c r="M28" s="24"/>
      <c r="N28" s="24"/>
      <c r="O28" s="24"/>
      <c r="P28" s="24"/>
      <c r="Q28" s="24"/>
      <c r="R28" s="24"/>
      <c r="S28" s="24"/>
      <c r="T28" s="24"/>
    </row>
    <row r="29" spans="1:20" ht="12.75">
      <c r="A29" s="146"/>
      <c r="B29" s="147"/>
      <c r="C29" s="148"/>
      <c r="D29" s="136"/>
      <c r="E29" s="136"/>
      <c r="F29" s="136"/>
      <c r="G29" s="141"/>
      <c r="H29" s="141"/>
      <c r="I29" s="149"/>
      <c r="J29" s="149"/>
      <c r="K29" s="6"/>
      <c r="L29" s="6"/>
      <c r="M29" s="24"/>
      <c r="N29" s="24"/>
      <c r="O29" s="24"/>
      <c r="P29" s="24"/>
      <c r="Q29" s="24"/>
      <c r="R29" s="24"/>
      <c r="S29" s="24"/>
      <c r="T29" s="24"/>
    </row>
    <row r="30" spans="1:20" ht="12.75">
      <c r="A30" s="21" t="s">
        <v>35</v>
      </c>
      <c r="B30" s="114"/>
      <c r="C30" s="99"/>
      <c r="D30" s="139">
        <v>200</v>
      </c>
      <c r="E30" s="135"/>
      <c r="F30" s="139">
        <v>200</v>
      </c>
      <c r="G30" s="135"/>
      <c r="H30" s="139">
        <v>200</v>
      </c>
      <c r="I30" s="108"/>
      <c r="J30" s="140">
        <v>200</v>
      </c>
      <c r="K30" s="5"/>
      <c r="L30" s="5"/>
      <c r="M30" s="24"/>
      <c r="N30" s="24"/>
      <c r="O30" s="24"/>
      <c r="P30" s="24"/>
      <c r="Q30" s="24"/>
      <c r="R30" s="24"/>
      <c r="S30" s="24"/>
      <c r="T30" s="24"/>
    </row>
    <row r="31" spans="1:20" ht="12.75">
      <c r="A31" s="21" t="s">
        <v>153</v>
      </c>
      <c r="B31" s="114"/>
      <c r="C31" s="99"/>
      <c r="D31" s="139">
        <v>650</v>
      </c>
      <c r="E31" s="135"/>
      <c r="F31" s="139">
        <v>900</v>
      </c>
      <c r="G31" s="135"/>
      <c r="H31" s="139">
        <v>950</v>
      </c>
      <c r="I31" s="108"/>
      <c r="J31" s="140">
        <v>200</v>
      </c>
      <c r="K31" s="5"/>
      <c r="L31" s="5"/>
      <c r="M31" s="24"/>
      <c r="N31" s="24"/>
      <c r="O31" s="24"/>
      <c r="P31" s="24"/>
      <c r="Q31" s="24"/>
      <c r="R31" s="24"/>
      <c r="S31" s="24"/>
      <c r="T31" s="24"/>
    </row>
    <row r="32" spans="1:20" ht="12.75">
      <c r="A32" s="21"/>
      <c r="B32" s="114"/>
      <c r="C32" s="99"/>
      <c r="D32" s="139"/>
      <c r="E32" s="135"/>
      <c r="F32" s="139"/>
      <c r="G32" s="135"/>
      <c r="H32" s="139"/>
      <c r="I32" s="108"/>
      <c r="J32" s="140"/>
      <c r="K32" s="5"/>
      <c r="L32" s="5"/>
      <c r="M32" s="24"/>
      <c r="N32" s="24"/>
      <c r="O32" s="24"/>
      <c r="P32" s="24"/>
      <c r="Q32" s="24"/>
      <c r="R32" s="24"/>
      <c r="S32" s="24"/>
      <c r="T32" s="24"/>
    </row>
    <row r="33" spans="1:20" ht="12.75">
      <c r="A33" s="183" t="s">
        <v>36</v>
      </c>
      <c r="B33" s="184"/>
      <c r="C33" s="185"/>
      <c r="D33" s="134">
        <f>SUM(D25:D31)</f>
        <v>5906.7075</v>
      </c>
      <c r="E33" s="186"/>
      <c r="F33" s="134">
        <f>SUM(F25:F31)</f>
        <v>8047.720000000001</v>
      </c>
      <c r="G33" s="186"/>
      <c r="H33" s="134">
        <f>SUM(H25:H31)</f>
        <v>9890.68</v>
      </c>
      <c r="I33" s="187"/>
      <c r="J33" s="188">
        <f>SUM(J25:J31)</f>
        <v>11353.865</v>
      </c>
      <c r="K33" s="5"/>
      <c r="L33" s="5"/>
      <c r="M33" s="24"/>
      <c r="N33" s="24"/>
      <c r="O33" s="24"/>
      <c r="P33" s="24"/>
      <c r="Q33" s="24"/>
      <c r="R33" s="24"/>
      <c r="S33" s="24"/>
      <c r="T33" s="24"/>
    </row>
    <row r="34" spans="1:20" ht="12.75">
      <c r="A34" s="21"/>
      <c r="B34" s="114"/>
      <c r="C34" s="99"/>
      <c r="D34" s="139"/>
      <c r="E34" s="135"/>
      <c r="F34" s="139"/>
      <c r="G34" s="135"/>
      <c r="H34" s="139"/>
      <c r="I34" s="108"/>
      <c r="J34" s="140"/>
      <c r="K34" s="5"/>
      <c r="L34" s="5"/>
      <c r="M34" s="24"/>
      <c r="N34" s="24"/>
      <c r="O34" s="24"/>
      <c r="P34" s="24"/>
      <c r="Q34" s="24"/>
      <c r="R34" s="24"/>
      <c r="S34" s="24"/>
      <c r="T34" s="24"/>
    </row>
    <row r="35" spans="1:20" ht="15">
      <c r="A35" s="160"/>
      <c r="B35" s="147"/>
      <c r="D35" s="136"/>
      <c r="E35" s="136"/>
      <c r="F35" s="136"/>
      <c r="G35" s="141"/>
      <c r="H35" s="141"/>
      <c r="I35" s="149"/>
      <c r="J35" s="149"/>
      <c r="K35" s="6"/>
      <c r="L35" s="6"/>
      <c r="M35" s="24"/>
      <c r="N35" s="24"/>
      <c r="O35" s="24"/>
      <c r="P35" s="24"/>
      <c r="Q35" s="24"/>
      <c r="R35" s="24"/>
      <c r="S35" s="24"/>
      <c r="T35" s="24"/>
    </row>
    <row r="36" spans="1:20" ht="15">
      <c r="A36" s="160"/>
      <c r="B36" s="147"/>
      <c r="D36" s="136"/>
      <c r="E36" s="136"/>
      <c r="F36" s="136"/>
      <c r="G36" s="141"/>
      <c r="H36" s="141"/>
      <c r="I36" s="149"/>
      <c r="J36" s="149"/>
      <c r="K36" s="6"/>
      <c r="L36" s="6"/>
      <c r="M36" s="24"/>
      <c r="N36" s="24"/>
      <c r="O36" s="24"/>
      <c r="P36" s="24"/>
      <c r="Q36" s="24"/>
      <c r="R36" s="24"/>
      <c r="S36" s="24"/>
      <c r="T36" s="24"/>
    </row>
    <row r="37" spans="1:20" ht="15">
      <c r="A37" s="160"/>
      <c r="B37" s="147"/>
      <c r="D37" s="136"/>
      <c r="E37" s="136"/>
      <c r="F37" s="136"/>
      <c r="G37" s="141"/>
      <c r="H37" s="141"/>
      <c r="I37" s="149"/>
      <c r="J37" s="149"/>
      <c r="K37" s="6"/>
      <c r="L37" s="6"/>
      <c r="M37" s="24"/>
      <c r="N37" s="24"/>
      <c r="O37" s="24"/>
      <c r="P37" s="24"/>
      <c r="Q37" s="24"/>
      <c r="R37" s="24"/>
      <c r="S37" s="24"/>
      <c r="T37" s="24"/>
    </row>
    <row r="38" spans="1:20" ht="15">
      <c r="A38" s="160"/>
      <c r="B38" s="147"/>
      <c r="D38" s="136"/>
      <c r="E38" s="136"/>
      <c r="F38" s="136"/>
      <c r="G38" s="141"/>
      <c r="H38" s="141"/>
      <c r="I38" s="149"/>
      <c r="J38" s="149"/>
      <c r="K38" s="6"/>
      <c r="L38" s="6"/>
      <c r="M38" s="24"/>
      <c r="N38" s="24"/>
      <c r="O38" s="24"/>
      <c r="P38" s="24"/>
      <c r="Q38" s="24"/>
      <c r="R38" s="24"/>
      <c r="S38" s="24"/>
      <c r="T38" s="24"/>
    </row>
    <row r="39" spans="1:20" ht="15">
      <c r="A39" s="160"/>
      <c r="B39" s="147"/>
      <c r="D39" s="136"/>
      <c r="E39" s="136"/>
      <c r="F39" s="136"/>
      <c r="G39" s="141"/>
      <c r="H39" s="141"/>
      <c r="I39" s="149"/>
      <c r="J39" s="149"/>
      <c r="K39" s="6"/>
      <c r="L39" s="6"/>
      <c r="M39" s="24"/>
      <c r="N39" s="24"/>
      <c r="O39" s="24"/>
      <c r="P39" s="24"/>
      <c r="Q39" s="24"/>
      <c r="R39" s="24"/>
      <c r="S39" s="24"/>
      <c r="T39" s="24"/>
    </row>
    <row r="40" spans="1:20" ht="12.75">
      <c r="A40" s="132" t="s">
        <v>54</v>
      </c>
      <c r="B40" s="189"/>
      <c r="C40" s="190" t="s">
        <v>55</v>
      </c>
      <c r="D40" s="191" t="s">
        <v>56</v>
      </c>
      <c r="E40" s="191" t="s">
        <v>57</v>
      </c>
      <c r="F40" s="16"/>
      <c r="G40" s="16"/>
      <c r="H40" s="16"/>
      <c r="I40" s="16"/>
      <c r="J40" s="6"/>
      <c r="K40" s="6"/>
      <c r="L40" s="6"/>
      <c r="M40" s="24"/>
      <c r="N40" s="24"/>
      <c r="O40" s="24"/>
      <c r="P40" s="24"/>
      <c r="Q40" s="24"/>
      <c r="R40" s="24"/>
      <c r="S40" s="24"/>
      <c r="T40" s="24"/>
    </row>
    <row r="41" spans="1:20" ht="12.75">
      <c r="A41" s="48"/>
      <c r="B41" s="48"/>
      <c r="C41" s="72"/>
      <c r="D41" s="17"/>
      <c r="E41" s="17"/>
      <c r="F41" s="17"/>
      <c r="G41" s="16"/>
      <c r="H41" s="16"/>
      <c r="I41" s="16"/>
      <c r="J41" s="6"/>
      <c r="K41" s="6"/>
      <c r="L41" s="6"/>
      <c r="M41" s="24"/>
      <c r="N41" s="24"/>
      <c r="O41" s="24"/>
      <c r="P41" s="24"/>
      <c r="Q41" s="24"/>
      <c r="R41" s="24"/>
      <c r="S41" s="24"/>
      <c r="T41" s="24"/>
    </row>
    <row r="42" spans="1:20" ht="15">
      <c r="A42" s="113" t="s">
        <v>58</v>
      </c>
      <c r="B42" s="117"/>
      <c r="C42" s="67"/>
      <c r="D42" s="17"/>
      <c r="E42" s="11"/>
      <c r="F42" s="11"/>
      <c r="G42" s="11"/>
      <c r="H42" s="11"/>
      <c r="I42" s="11"/>
      <c r="J42" s="7"/>
      <c r="K42" s="7"/>
      <c r="L42" s="7"/>
      <c r="M42" s="24"/>
      <c r="N42" s="24"/>
      <c r="O42" s="24"/>
      <c r="P42" s="24"/>
      <c r="Q42" s="24"/>
      <c r="R42" s="24"/>
      <c r="S42" s="24"/>
      <c r="T42" s="24"/>
    </row>
    <row r="43" spans="1:20" ht="12.75">
      <c r="A43" s="21" t="s">
        <v>59</v>
      </c>
      <c r="B43" s="21"/>
      <c r="C43" s="118">
        <v>4</v>
      </c>
      <c r="D43" s="73">
        <f>E5</f>
        <v>70</v>
      </c>
      <c r="E43" s="144">
        <f>C43*D43</f>
        <v>280</v>
      </c>
      <c r="F43" s="11"/>
      <c r="G43" s="11"/>
      <c r="H43" s="11"/>
      <c r="I43" s="11"/>
      <c r="J43" s="7"/>
      <c r="K43" s="7"/>
      <c r="L43" s="7"/>
      <c r="M43" s="24"/>
      <c r="N43" s="24"/>
      <c r="O43" s="24"/>
      <c r="P43" s="24"/>
      <c r="Q43" s="24"/>
      <c r="R43" s="24"/>
      <c r="S43" s="24"/>
      <c r="T43" s="24"/>
    </row>
    <row r="44" spans="1:20" ht="12.75">
      <c r="A44" s="48"/>
      <c r="B44" s="48"/>
      <c r="C44" s="119"/>
      <c r="D44" s="73"/>
      <c r="E44" s="144"/>
      <c r="F44" s="16"/>
      <c r="G44" s="16"/>
      <c r="H44" s="16"/>
      <c r="I44" s="16"/>
      <c r="J44" s="16"/>
      <c r="K44" s="16"/>
      <c r="L44" s="16"/>
      <c r="M44" s="24"/>
      <c r="N44" s="24"/>
      <c r="O44" s="24"/>
      <c r="P44" s="24"/>
      <c r="Q44" s="24"/>
      <c r="R44" s="24"/>
      <c r="S44" s="24"/>
      <c r="T44" s="24"/>
    </row>
    <row r="45" spans="1:20" ht="12.75">
      <c r="A45" s="38" t="s">
        <v>62</v>
      </c>
      <c r="B45" s="38"/>
      <c r="C45" s="118"/>
      <c r="D45" s="73"/>
      <c r="E45" s="144"/>
      <c r="F45" s="20"/>
      <c r="G45" s="20"/>
      <c r="H45" s="11"/>
      <c r="I45" s="11"/>
      <c r="J45" s="16"/>
      <c r="K45" s="16"/>
      <c r="L45" s="16"/>
      <c r="M45" s="24"/>
      <c r="N45" s="24"/>
      <c r="O45" s="24"/>
      <c r="P45" s="24"/>
      <c r="Q45" s="24"/>
      <c r="R45" s="24"/>
      <c r="S45" s="24"/>
      <c r="T45" s="24"/>
    </row>
    <row r="46" spans="1:20" ht="12.75">
      <c r="A46" s="21" t="s">
        <v>63</v>
      </c>
      <c r="B46" s="21"/>
      <c r="C46" s="118"/>
      <c r="D46" s="73"/>
      <c r="E46" s="144">
        <f aca="true" t="shared" si="0" ref="E46:E51">C46*D46</f>
        <v>0</v>
      </c>
      <c r="F46" s="11"/>
      <c r="G46" s="11"/>
      <c r="H46" s="11"/>
      <c r="I46" s="11"/>
      <c r="J46" s="11"/>
      <c r="K46" s="11"/>
      <c r="L46" s="11"/>
      <c r="M46" s="24"/>
      <c r="N46" s="24"/>
      <c r="O46" s="24"/>
      <c r="P46" s="24"/>
      <c r="Q46" s="24"/>
      <c r="R46" s="24"/>
      <c r="S46" s="24"/>
      <c r="T46" s="24"/>
    </row>
    <row r="47" spans="1:20" ht="12.75">
      <c r="A47" s="120" t="s">
        <v>64</v>
      </c>
      <c r="B47" s="120"/>
      <c r="C47" s="118">
        <v>2</v>
      </c>
      <c r="D47" s="73">
        <f>E5</f>
        <v>70</v>
      </c>
      <c r="E47" s="144">
        <f t="shared" si="0"/>
        <v>140</v>
      </c>
      <c r="F47" s="20"/>
      <c r="G47" s="20"/>
      <c r="H47" s="11"/>
      <c r="I47" s="11"/>
      <c r="J47" s="11"/>
      <c r="K47" s="11"/>
      <c r="L47" s="11"/>
      <c r="M47" s="24"/>
      <c r="N47" s="24"/>
      <c r="O47" s="24"/>
      <c r="P47" s="24"/>
      <c r="Q47" s="24"/>
      <c r="R47" s="24"/>
      <c r="S47" s="24"/>
      <c r="T47" s="24"/>
    </row>
    <row r="48" spans="1:20" ht="12.75">
      <c r="A48" s="21" t="s">
        <v>65</v>
      </c>
      <c r="B48" s="21"/>
      <c r="C48" s="118">
        <v>4</v>
      </c>
      <c r="D48" s="73">
        <f>E5</f>
        <v>70</v>
      </c>
      <c r="E48" s="144">
        <f t="shared" si="0"/>
        <v>280</v>
      </c>
      <c r="F48" s="11"/>
      <c r="G48" s="11"/>
      <c r="H48" s="11"/>
      <c r="I48" s="11"/>
      <c r="J48" s="16"/>
      <c r="K48" s="16"/>
      <c r="L48" s="16"/>
      <c r="M48" s="24"/>
      <c r="N48" s="24"/>
      <c r="O48" s="24"/>
      <c r="P48" s="24"/>
      <c r="Q48" s="24"/>
      <c r="R48" s="24"/>
      <c r="S48" s="24"/>
      <c r="T48" s="24"/>
    </row>
    <row r="49" spans="1:20" ht="12.75">
      <c r="A49" s="21" t="s">
        <v>66</v>
      </c>
      <c r="B49" s="21"/>
      <c r="C49" s="118">
        <v>8</v>
      </c>
      <c r="D49" s="73">
        <f>E5</f>
        <v>70</v>
      </c>
      <c r="E49" s="144">
        <f t="shared" si="0"/>
        <v>560</v>
      </c>
      <c r="F49" s="11"/>
      <c r="G49" s="11"/>
      <c r="H49" s="11"/>
      <c r="I49" s="11"/>
      <c r="J49" s="11"/>
      <c r="K49" s="11"/>
      <c r="L49" s="11"/>
      <c r="M49" s="24"/>
      <c r="N49" s="24"/>
      <c r="O49" s="24"/>
      <c r="P49" s="24"/>
      <c r="Q49" s="24"/>
      <c r="R49" s="24"/>
      <c r="S49" s="24"/>
      <c r="T49" s="24"/>
    </row>
    <row r="50" spans="1:20" ht="12.75">
      <c r="A50" s="21" t="s">
        <v>67</v>
      </c>
      <c r="B50" s="21"/>
      <c r="C50" s="118">
        <v>8</v>
      </c>
      <c r="D50" s="73">
        <f>E5</f>
        <v>70</v>
      </c>
      <c r="E50" s="144">
        <f t="shared" si="0"/>
        <v>560</v>
      </c>
      <c r="F50" s="11"/>
      <c r="G50" s="11"/>
      <c r="H50" s="11"/>
      <c r="I50" s="11"/>
      <c r="J50" s="11"/>
      <c r="K50" s="11"/>
      <c r="L50" s="11"/>
      <c r="M50" s="24"/>
      <c r="N50" s="24"/>
      <c r="O50" s="24"/>
      <c r="P50" s="24"/>
      <c r="Q50" s="24"/>
      <c r="R50" s="24"/>
      <c r="S50" s="24"/>
      <c r="T50" s="24"/>
    </row>
    <row r="51" spans="1:20" ht="12.75">
      <c r="A51" s="21" t="s">
        <v>68</v>
      </c>
      <c r="B51" s="21"/>
      <c r="C51" s="118">
        <v>8</v>
      </c>
      <c r="D51" s="73">
        <f>E5</f>
        <v>70</v>
      </c>
      <c r="E51" s="144">
        <f t="shared" si="0"/>
        <v>560</v>
      </c>
      <c r="F51" s="11"/>
      <c r="G51" s="21"/>
      <c r="H51" s="11"/>
      <c r="I51" s="21"/>
      <c r="J51" s="11"/>
      <c r="K51" s="11"/>
      <c r="L51" s="11"/>
      <c r="M51" s="24"/>
      <c r="N51" s="24"/>
      <c r="O51" s="24"/>
      <c r="P51" s="24"/>
      <c r="Q51" s="24"/>
      <c r="R51" s="24"/>
      <c r="S51" s="24"/>
      <c r="T51" s="24"/>
    </row>
    <row r="52" spans="1:20" ht="12.75">
      <c r="A52" s="21"/>
      <c r="B52" s="21"/>
      <c r="C52" s="116"/>
      <c r="D52" s="73"/>
      <c r="E52" s="144"/>
      <c r="F52" s="12"/>
      <c r="G52" s="12"/>
      <c r="H52" s="11"/>
      <c r="I52" s="12"/>
      <c r="J52" s="11"/>
      <c r="K52" s="12"/>
      <c r="L52" s="11"/>
      <c r="M52" s="24"/>
      <c r="N52" s="24"/>
      <c r="O52" s="24"/>
      <c r="P52" s="24"/>
      <c r="Q52" s="24"/>
      <c r="R52" s="24"/>
      <c r="S52" s="24"/>
      <c r="T52" s="24"/>
    </row>
    <row r="53" spans="1:20" ht="12.75">
      <c r="A53" s="49" t="s">
        <v>69</v>
      </c>
      <c r="B53" s="49"/>
      <c r="C53" s="121"/>
      <c r="D53" s="73"/>
      <c r="E53" s="144"/>
      <c r="F53" s="19"/>
      <c r="G53" s="22"/>
      <c r="H53" s="16"/>
      <c r="I53" s="16"/>
      <c r="J53" s="11"/>
      <c r="K53" s="11"/>
      <c r="L53" s="11"/>
      <c r="M53" s="24"/>
      <c r="N53" s="24"/>
      <c r="O53" s="24"/>
      <c r="P53" s="24"/>
      <c r="Q53" s="24"/>
      <c r="R53" s="24"/>
      <c r="S53" s="24"/>
      <c r="T53" s="24"/>
    </row>
    <row r="54" spans="1:20" ht="12.75">
      <c r="A54" s="48" t="s">
        <v>154</v>
      </c>
      <c r="B54" s="48"/>
      <c r="C54" s="122">
        <v>4</v>
      </c>
      <c r="D54" s="73">
        <f>E5</f>
        <v>70</v>
      </c>
      <c r="E54" s="144">
        <f aca="true" t="shared" si="1" ref="E54:E60">C54*D54</f>
        <v>280</v>
      </c>
      <c r="F54" s="19"/>
      <c r="G54" s="22"/>
      <c r="H54" s="16"/>
      <c r="I54" s="16"/>
      <c r="J54" s="11"/>
      <c r="K54" s="11"/>
      <c r="L54" s="11"/>
      <c r="M54" s="24"/>
      <c r="N54" s="24"/>
      <c r="O54" s="24"/>
      <c r="P54" s="24"/>
      <c r="Q54" s="24"/>
      <c r="R54" s="24"/>
      <c r="S54" s="24"/>
      <c r="T54" s="24"/>
    </row>
    <row r="55" spans="1:20" ht="12.75">
      <c r="A55" s="48" t="s">
        <v>71</v>
      </c>
      <c r="B55" s="48"/>
      <c r="C55" s="122">
        <v>3</v>
      </c>
      <c r="D55" s="73">
        <f>E5</f>
        <v>70</v>
      </c>
      <c r="E55" s="144">
        <f t="shared" si="1"/>
        <v>210</v>
      </c>
      <c r="F55" s="19"/>
      <c r="G55" s="22"/>
      <c r="H55" s="16"/>
      <c r="I55" s="16"/>
      <c r="J55" s="11"/>
      <c r="K55" s="11"/>
      <c r="L55" s="11"/>
      <c r="M55" s="24"/>
      <c r="N55" s="24"/>
      <c r="O55" s="24"/>
      <c r="P55" s="24"/>
      <c r="Q55" s="24"/>
      <c r="R55" s="24"/>
      <c r="S55" s="24"/>
      <c r="T55" s="24"/>
    </row>
    <row r="56" spans="1:20" ht="12.75">
      <c r="A56" s="48" t="s">
        <v>72</v>
      </c>
      <c r="B56" s="48"/>
      <c r="C56" s="122">
        <v>8</v>
      </c>
      <c r="D56" s="73">
        <f>E5</f>
        <v>70</v>
      </c>
      <c r="E56" s="144">
        <f t="shared" si="1"/>
        <v>560</v>
      </c>
      <c r="F56" s="19"/>
      <c r="G56" s="22"/>
      <c r="H56" s="16"/>
      <c r="I56" s="16"/>
      <c r="J56" s="11"/>
      <c r="K56" s="11"/>
      <c r="L56" s="11"/>
      <c r="M56" s="24"/>
      <c r="N56" s="24"/>
      <c r="O56" s="24"/>
      <c r="P56" s="24"/>
      <c r="Q56" s="24"/>
      <c r="R56" s="24"/>
      <c r="S56" s="24"/>
      <c r="T56" s="24"/>
    </row>
    <row r="57" spans="1:20" ht="12.75">
      <c r="A57" s="48" t="s">
        <v>73</v>
      </c>
      <c r="B57" s="48"/>
      <c r="C57" s="122">
        <v>5</v>
      </c>
      <c r="D57" s="73">
        <f>E5</f>
        <v>70</v>
      </c>
      <c r="E57" s="144">
        <f t="shared" si="1"/>
        <v>350</v>
      </c>
      <c r="F57" s="19"/>
      <c r="G57" s="22"/>
      <c r="H57" s="16"/>
      <c r="I57" s="16"/>
      <c r="J57" s="16"/>
      <c r="K57" s="16"/>
      <c r="L57" s="16"/>
      <c r="M57" s="24"/>
      <c r="N57" s="24"/>
      <c r="O57" s="24"/>
      <c r="P57" s="24"/>
      <c r="Q57" s="24"/>
      <c r="R57" s="24"/>
      <c r="S57" s="24"/>
      <c r="T57" s="24"/>
    </row>
    <row r="58" spans="1:20" ht="12.75">
      <c r="A58" s="48" t="s">
        <v>74</v>
      </c>
      <c r="B58" s="48"/>
      <c r="C58" s="122">
        <v>0.5</v>
      </c>
      <c r="D58" s="73">
        <f>E5</f>
        <v>70</v>
      </c>
      <c r="E58" s="144">
        <f t="shared" si="1"/>
        <v>35</v>
      </c>
      <c r="F58" s="19"/>
      <c r="G58" s="22"/>
      <c r="H58" s="16"/>
      <c r="I58" s="16"/>
      <c r="J58" s="16"/>
      <c r="K58" s="16"/>
      <c r="L58" s="16"/>
      <c r="M58" s="24"/>
      <c r="N58" s="24"/>
      <c r="O58" s="24"/>
      <c r="P58" s="24"/>
      <c r="Q58" s="24"/>
      <c r="R58" s="24"/>
      <c r="S58" s="24"/>
      <c r="T58" s="24"/>
    </row>
    <row r="59" spans="1:20" ht="12.75">
      <c r="A59" s="48" t="s">
        <v>155</v>
      </c>
      <c r="B59" s="48"/>
      <c r="C59" s="122">
        <v>1</v>
      </c>
      <c r="D59" s="73">
        <f>E5</f>
        <v>70</v>
      </c>
      <c r="E59" s="144">
        <f t="shared" si="1"/>
        <v>70</v>
      </c>
      <c r="F59" s="19"/>
      <c r="G59" s="22"/>
      <c r="H59" s="16"/>
      <c r="I59" s="16"/>
      <c r="J59" s="16"/>
      <c r="K59" s="16"/>
      <c r="L59" s="16"/>
      <c r="M59" s="24"/>
      <c r="N59" s="24"/>
      <c r="O59" s="24"/>
      <c r="P59" s="24"/>
      <c r="Q59" s="24"/>
      <c r="R59" s="24"/>
      <c r="S59" s="24"/>
      <c r="T59" s="24"/>
    </row>
    <row r="60" spans="1:20" ht="12.75">
      <c r="A60" s="48" t="s">
        <v>77</v>
      </c>
      <c r="B60" s="48"/>
      <c r="C60" s="122">
        <v>3</v>
      </c>
      <c r="D60" s="73">
        <f>E5</f>
        <v>70</v>
      </c>
      <c r="E60" s="144">
        <f t="shared" si="1"/>
        <v>210</v>
      </c>
      <c r="F60" s="19"/>
      <c r="G60" s="22"/>
      <c r="H60" s="16"/>
      <c r="I60" s="16"/>
      <c r="J60" s="16"/>
      <c r="K60" s="16"/>
      <c r="L60" s="16"/>
      <c r="M60" s="24"/>
      <c r="N60" s="24"/>
      <c r="O60" s="24"/>
      <c r="P60" s="24"/>
      <c r="Q60" s="24"/>
      <c r="R60" s="24"/>
      <c r="S60" s="24"/>
      <c r="T60" s="24"/>
    </row>
    <row r="61" spans="1:20" ht="12.75">
      <c r="A61" s="48"/>
      <c r="B61" s="48"/>
      <c r="C61" s="122"/>
      <c r="D61" s="73"/>
      <c r="E61" s="144"/>
      <c r="F61" s="19"/>
      <c r="G61" s="22"/>
      <c r="H61" s="16"/>
      <c r="I61" s="16"/>
      <c r="J61" s="16"/>
      <c r="K61" s="16"/>
      <c r="L61" s="16"/>
      <c r="M61" s="24"/>
      <c r="N61" s="24"/>
      <c r="O61" s="24"/>
      <c r="P61" s="24"/>
      <c r="Q61" s="24"/>
      <c r="R61" s="24"/>
      <c r="S61" s="24"/>
      <c r="T61" s="24"/>
    </row>
    <row r="62" spans="1:20" ht="12.75">
      <c r="A62" s="49" t="s">
        <v>78</v>
      </c>
      <c r="B62" s="49"/>
      <c r="C62" s="122"/>
      <c r="D62" s="73"/>
      <c r="E62" s="144"/>
      <c r="F62" s="19"/>
      <c r="G62" s="22"/>
      <c r="H62" s="16"/>
      <c r="I62" s="16"/>
      <c r="J62" s="16"/>
      <c r="K62" s="16"/>
      <c r="L62" s="16"/>
      <c r="M62" s="24"/>
      <c r="N62" s="24"/>
      <c r="O62" s="24"/>
      <c r="P62" s="24"/>
      <c r="Q62" s="24"/>
      <c r="R62" s="24"/>
      <c r="S62" s="24"/>
      <c r="T62" s="24"/>
    </row>
    <row r="63" spans="1:20" ht="12.75">
      <c r="A63" s="48" t="s">
        <v>156</v>
      </c>
      <c r="B63" s="48"/>
      <c r="C63" s="122">
        <v>4</v>
      </c>
      <c r="D63" s="73">
        <f>E5</f>
        <v>70</v>
      </c>
      <c r="E63" s="144">
        <f aca="true" t="shared" si="2" ref="E63:E68">C63*D63</f>
        <v>280</v>
      </c>
      <c r="F63" s="19"/>
      <c r="G63" s="22"/>
      <c r="H63" s="16"/>
      <c r="I63" s="16"/>
      <c r="J63" s="16"/>
      <c r="K63" s="16"/>
      <c r="L63" s="16"/>
      <c r="M63" s="24"/>
      <c r="N63" s="24"/>
      <c r="O63" s="24"/>
      <c r="P63" s="24"/>
      <c r="Q63" s="24"/>
      <c r="R63" s="24"/>
      <c r="S63" s="24"/>
      <c r="T63" s="24"/>
    </row>
    <row r="64" spans="1:20" ht="12.75">
      <c r="A64" s="48" t="s">
        <v>81</v>
      </c>
      <c r="B64" s="48"/>
      <c r="C64" s="122">
        <v>6</v>
      </c>
      <c r="D64" s="73">
        <f>E5</f>
        <v>70</v>
      </c>
      <c r="E64" s="144">
        <f t="shared" si="2"/>
        <v>420</v>
      </c>
      <c r="F64" s="19"/>
      <c r="G64" s="22"/>
      <c r="H64" s="16"/>
      <c r="I64" s="16"/>
      <c r="J64" s="16"/>
      <c r="K64" s="16"/>
      <c r="L64" s="16"/>
      <c r="M64" s="24"/>
      <c r="N64" s="24"/>
      <c r="O64" s="24"/>
      <c r="P64" s="24"/>
      <c r="Q64" s="24"/>
      <c r="R64" s="24"/>
      <c r="S64" s="24"/>
      <c r="T64" s="24"/>
    </row>
    <row r="65" spans="1:20" ht="12.75">
      <c r="A65" s="48" t="s">
        <v>82</v>
      </c>
      <c r="B65" s="48"/>
      <c r="C65" s="122">
        <v>3</v>
      </c>
      <c r="D65" s="73">
        <f>E5</f>
        <v>70</v>
      </c>
      <c r="E65" s="144">
        <f t="shared" si="2"/>
        <v>210</v>
      </c>
      <c r="F65" s="19"/>
      <c r="G65" s="22"/>
      <c r="H65" s="16"/>
      <c r="I65" s="16"/>
      <c r="J65" s="16"/>
      <c r="K65" s="16"/>
      <c r="L65" s="16"/>
      <c r="M65" s="24"/>
      <c r="N65" s="24"/>
      <c r="O65" s="24"/>
      <c r="P65" s="24"/>
      <c r="Q65" s="24"/>
      <c r="R65" s="24"/>
      <c r="S65" s="24"/>
      <c r="T65" s="24"/>
    </row>
    <row r="66" spans="1:12" ht="12.75">
      <c r="A66" s="48" t="s">
        <v>83</v>
      </c>
      <c r="B66" s="48"/>
      <c r="C66" s="122">
        <v>10</v>
      </c>
      <c r="D66" s="73">
        <f>E5</f>
        <v>70</v>
      </c>
      <c r="E66" s="144">
        <f t="shared" si="2"/>
        <v>700</v>
      </c>
      <c r="F66" s="19"/>
      <c r="G66" s="22"/>
      <c r="H66" s="16"/>
      <c r="I66" s="16"/>
      <c r="J66" s="16"/>
      <c r="K66" s="16"/>
      <c r="L66" s="16"/>
    </row>
    <row r="67" spans="1:12" ht="12.75">
      <c r="A67" s="48" t="s">
        <v>84</v>
      </c>
      <c r="B67" s="48"/>
      <c r="C67" s="122">
        <v>4</v>
      </c>
      <c r="D67" s="73">
        <f>E5</f>
        <v>70</v>
      </c>
      <c r="E67" s="144">
        <f t="shared" si="2"/>
        <v>280</v>
      </c>
      <c r="F67" s="19"/>
      <c r="G67" s="22"/>
      <c r="H67" s="16"/>
      <c r="I67" s="16"/>
      <c r="J67" s="16"/>
      <c r="K67" s="16"/>
      <c r="L67" s="16"/>
    </row>
    <row r="68" spans="1:12" ht="12.75">
      <c r="A68" s="48" t="s">
        <v>85</v>
      </c>
      <c r="B68" s="48"/>
      <c r="C68" s="122">
        <v>4</v>
      </c>
      <c r="D68" s="73">
        <f>E5</f>
        <v>70</v>
      </c>
      <c r="E68" s="144">
        <f t="shared" si="2"/>
        <v>280</v>
      </c>
      <c r="F68" s="19"/>
      <c r="G68" s="22"/>
      <c r="H68" s="16"/>
      <c r="I68" s="16"/>
      <c r="J68" s="16"/>
      <c r="K68" s="16"/>
      <c r="L68" s="16"/>
    </row>
    <row r="69" spans="1:12" ht="12.75">
      <c r="A69" s="48"/>
      <c r="B69" s="48"/>
      <c r="C69" s="72"/>
      <c r="D69" s="17"/>
      <c r="E69" s="37"/>
      <c r="F69" s="19"/>
      <c r="G69" s="22"/>
      <c r="H69" s="16"/>
      <c r="I69" s="16"/>
      <c r="J69" s="16"/>
      <c r="K69" s="16"/>
      <c r="L69" s="16"/>
    </row>
    <row r="70" spans="1:12" ht="12.75">
      <c r="A70" s="47" t="s">
        <v>90</v>
      </c>
      <c r="B70" s="47"/>
      <c r="C70" s="70"/>
      <c r="D70" s="13"/>
      <c r="E70" s="145">
        <f>SUM(E43:E68)</f>
        <v>6265</v>
      </c>
      <c r="F70" s="19"/>
      <c r="G70" s="22"/>
      <c r="H70" s="16"/>
      <c r="I70" s="16"/>
      <c r="J70" s="16"/>
      <c r="K70" s="16"/>
      <c r="L70" s="16"/>
    </row>
    <row r="71" spans="1:12" ht="12.75">
      <c r="A71" s="38"/>
      <c r="B71" s="38"/>
      <c r="C71" s="71"/>
      <c r="D71" s="17"/>
      <c r="E71" s="12"/>
      <c r="F71" s="12"/>
      <c r="G71" s="12"/>
      <c r="H71" s="11"/>
      <c r="I71" s="23"/>
      <c r="J71" s="16"/>
      <c r="K71" s="16"/>
      <c r="L71" s="16"/>
    </row>
    <row r="72" spans="1:12" ht="12.75">
      <c r="A72" s="132" t="s">
        <v>93</v>
      </c>
      <c r="B72" s="49"/>
      <c r="C72" s="73"/>
      <c r="D72" s="17"/>
      <c r="E72" s="12"/>
      <c r="F72" s="16"/>
      <c r="G72" s="16"/>
      <c r="H72" s="16"/>
      <c r="I72" s="16"/>
      <c r="J72" s="16"/>
      <c r="K72" s="16"/>
      <c r="L72" s="16"/>
    </row>
    <row r="73" spans="1:12" ht="12.75">
      <c r="A73" s="123" t="s">
        <v>94</v>
      </c>
      <c r="B73" s="123"/>
      <c r="C73" s="73"/>
      <c r="D73" s="17"/>
      <c r="E73" s="12"/>
      <c r="F73" s="16"/>
      <c r="G73" s="16"/>
      <c r="H73" s="16"/>
      <c r="I73" s="16"/>
      <c r="J73" s="16"/>
      <c r="K73" s="16"/>
      <c r="L73" s="16"/>
    </row>
    <row r="74" spans="1:12" ht="12.75">
      <c r="A74" s="48" t="s">
        <v>95</v>
      </c>
      <c r="B74" s="48"/>
      <c r="C74" s="73"/>
      <c r="D74" s="17"/>
      <c r="E74" s="12"/>
      <c r="F74" s="16"/>
      <c r="G74" s="16"/>
      <c r="H74" s="16"/>
      <c r="I74" s="16"/>
      <c r="J74" s="11"/>
      <c r="K74" s="23"/>
      <c r="L74" s="11"/>
    </row>
    <row r="75" spans="1:12" ht="12.75">
      <c r="A75" s="48" t="s">
        <v>96</v>
      </c>
      <c r="B75" s="48"/>
      <c r="C75" s="72"/>
      <c r="D75" s="17"/>
      <c r="E75" s="12"/>
      <c r="F75" s="17"/>
      <c r="G75" s="16"/>
      <c r="H75" s="16"/>
      <c r="I75" s="16"/>
      <c r="J75" s="11"/>
      <c r="K75" s="11"/>
      <c r="L75" s="11"/>
    </row>
    <row r="76" spans="1:12" ht="12.75">
      <c r="A76" s="21" t="s">
        <v>157</v>
      </c>
      <c r="B76" s="21"/>
      <c r="C76" s="67"/>
      <c r="D76" s="17"/>
      <c r="E76" s="12"/>
      <c r="F76" s="11"/>
      <c r="G76" s="11"/>
      <c r="H76" s="11"/>
      <c r="I76" s="11"/>
      <c r="J76" s="16"/>
      <c r="K76" s="16"/>
      <c r="L76" s="16"/>
    </row>
    <row r="77" spans="1:12" ht="12.75">
      <c r="A77" s="21" t="s">
        <v>98</v>
      </c>
      <c r="B77" s="21"/>
      <c r="C77" s="67"/>
      <c r="D77" s="17"/>
      <c r="E77" s="12"/>
      <c r="F77" s="11"/>
      <c r="G77" s="11"/>
      <c r="H77" s="11"/>
      <c r="I77" s="11"/>
      <c r="J77" s="16"/>
      <c r="K77" s="16"/>
      <c r="L77" s="16"/>
    </row>
    <row r="78" spans="1:12" ht="12.75">
      <c r="A78" s="123" t="s">
        <v>158</v>
      </c>
      <c r="B78" s="123"/>
      <c r="C78" s="72"/>
      <c r="D78" s="17"/>
      <c r="E78" s="12"/>
      <c r="F78" s="19"/>
      <c r="G78" s="19"/>
      <c r="H78" s="16"/>
      <c r="I78" s="18"/>
      <c r="J78" s="16"/>
      <c r="K78" s="16"/>
      <c r="L78" s="16"/>
    </row>
    <row r="79" spans="1:12" ht="12.75">
      <c r="A79" s="21" t="s">
        <v>159</v>
      </c>
      <c r="B79" s="21"/>
      <c r="C79" s="67"/>
      <c r="D79" s="17"/>
      <c r="E79" s="12"/>
      <c r="F79" s="20"/>
      <c r="G79" s="20"/>
      <c r="H79" s="11"/>
      <c r="I79" s="11"/>
      <c r="J79" s="16"/>
      <c r="K79" s="16"/>
      <c r="L79" s="16"/>
    </row>
    <row r="80" spans="1:12" ht="12.75">
      <c r="A80" s="21"/>
      <c r="B80" s="21"/>
      <c r="C80" s="67"/>
      <c r="D80" s="17"/>
      <c r="E80" s="12"/>
      <c r="F80" s="20"/>
      <c r="G80" s="20"/>
      <c r="H80" s="11"/>
      <c r="I80" s="11"/>
      <c r="J80" s="16"/>
      <c r="K80" s="16"/>
      <c r="L80" s="16"/>
    </row>
    <row r="81" spans="1:12" ht="12.75">
      <c r="A81" s="192" t="s">
        <v>160</v>
      </c>
      <c r="B81" s="21"/>
      <c r="C81" s="67"/>
      <c r="D81" s="17"/>
      <c r="E81" s="12"/>
      <c r="F81" s="20"/>
      <c r="G81" s="20"/>
      <c r="H81" s="11"/>
      <c r="I81" s="11"/>
      <c r="J81" s="16"/>
      <c r="K81" s="16"/>
      <c r="L81" s="16"/>
    </row>
    <row r="82" spans="1:12" ht="12.75">
      <c r="A82" s="192"/>
      <c r="B82" s="21"/>
      <c r="C82" s="67"/>
      <c r="D82" s="17"/>
      <c r="E82" s="12"/>
      <c r="F82" s="20"/>
      <c r="G82" s="20"/>
      <c r="H82" s="11"/>
      <c r="I82" s="11"/>
      <c r="J82" s="16"/>
      <c r="K82" s="16"/>
      <c r="L82" s="16"/>
    </row>
    <row r="83" spans="1:12" ht="12.75">
      <c r="A83" s="124"/>
      <c r="B83" s="156" t="s">
        <v>27</v>
      </c>
      <c r="C83" s="156" t="s">
        <v>28</v>
      </c>
      <c r="D83" s="156" t="s">
        <v>29</v>
      </c>
      <c r="E83" s="156" t="s">
        <v>147</v>
      </c>
      <c r="F83" s="11"/>
      <c r="G83" s="11"/>
      <c r="H83" s="11"/>
      <c r="I83" s="11"/>
      <c r="J83" s="11"/>
      <c r="K83" s="11"/>
      <c r="L83" s="11"/>
    </row>
    <row r="84" spans="1:12" ht="12.75">
      <c r="A84" s="21"/>
      <c r="B84" s="21"/>
      <c r="C84" s="157"/>
      <c r="D84" s="158"/>
      <c r="E84" s="38"/>
      <c r="F84" s="11"/>
      <c r="G84" s="11"/>
      <c r="H84" s="11"/>
      <c r="I84" s="11"/>
      <c r="J84" s="11"/>
      <c r="K84" s="11"/>
      <c r="L84" s="11"/>
    </row>
    <row r="85" spans="1:12" ht="12.75">
      <c r="A85" s="48" t="s">
        <v>161</v>
      </c>
      <c r="B85" s="159">
        <v>0.65</v>
      </c>
      <c r="C85" s="159">
        <v>0.85</v>
      </c>
      <c r="D85" s="48">
        <v>1.1</v>
      </c>
      <c r="E85" s="159">
        <v>1.4</v>
      </c>
      <c r="F85" s="11"/>
      <c r="G85" s="21"/>
      <c r="H85" s="11"/>
      <c r="I85" s="21"/>
      <c r="J85" s="11"/>
      <c r="K85" s="11"/>
      <c r="L85" s="11"/>
    </row>
    <row r="86" spans="1:12" ht="12.75">
      <c r="A86" s="115"/>
      <c r="B86" s="153"/>
      <c r="C86" s="153"/>
      <c r="D86" s="153"/>
      <c r="E86" s="154"/>
      <c r="F86" s="12"/>
      <c r="G86" s="12"/>
      <c r="H86" s="11"/>
      <c r="I86" s="12"/>
      <c r="J86" s="11"/>
      <c r="K86" s="11"/>
      <c r="L86" s="11"/>
    </row>
    <row r="87" spans="1:12" ht="12.75">
      <c r="A87" s="14" t="s">
        <v>162</v>
      </c>
      <c r="B87" s="162">
        <f>E70</f>
        <v>6265</v>
      </c>
      <c r="C87" s="162">
        <f>E70</f>
        <v>6265</v>
      </c>
      <c r="D87" s="162">
        <f>E70</f>
        <v>6265</v>
      </c>
      <c r="E87" s="162">
        <f>E70</f>
        <v>6265</v>
      </c>
      <c r="F87" s="12"/>
      <c r="G87" s="12"/>
      <c r="H87" s="11"/>
      <c r="I87" s="11"/>
      <c r="J87" s="11"/>
      <c r="K87" s="11"/>
      <c r="L87" s="11"/>
    </row>
    <row r="88" spans="1:12" ht="12.75">
      <c r="A88" s="14" t="s">
        <v>163</v>
      </c>
      <c r="B88" s="162">
        <f>E70/E8</f>
        <v>148.31912878787878</v>
      </c>
      <c r="C88" s="162">
        <f>E70/E8</f>
        <v>148.31912878787878</v>
      </c>
      <c r="D88" s="162">
        <f>E70/E8</f>
        <v>148.31912878787878</v>
      </c>
      <c r="E88" s="162">
        <f>E70/E8</f>
        <v>148.31912878787878</v>
      </c>
      <c r="F88" s="12"/>
      <c r="G88" s="12"/>
      <c r="H88" s="11"/>
      <c r="I88" s="11"/>
      <c r="J88" s="11"/>
      <c r="K88" s="11"/>
      <c r="L88" s="11"/>
    </row>
    <row r="89" spans="1:12" ht="12.75">
      <c r="A89" s="14" t="s">
        <v>164</v>
      </c>
      <c r="B89" s="162">
        <f>B88/E3*B85</f>
        <v>48.20371685606061</v>
      </c>
      <c r="C89" s="162">
        <f>B88/E3*C85</f>
        <v>63.03562973484848</v>
      </c>
      <c r="D89" s="162">
        <f>B88/E3*D85</f>
        <v>81.57552083333334</v>
      </c>
      <c r="E89" s="162">
        <f>B88/E3*E85</f>
        <v>103.82339015151514</v>
      </c>
      <c r="F89" s="12"/>
      <c r="G89" s="12"/>
      <c r="H89" s="11"/>
      <c r="I89" s="11"/>
      <c r="J89" s="11"/>
      <c r="K89" s="11"/>
      <c r="L89" s="11"/>
    </row>
    <row r="90" spans="1:12" ht="12.75">
      <c r="A90" s="161"/>
      <c r="B90" s="163"/>
      <c r="C90" s="163"/>
      <c r="D90" s="163"/>
      <c r="E90" s="163"/>
      <c r="F90" s="12"/>
      <c r="G90" s="12"/>
      <c r="H90" s="11"/>
      <c r="I90" s="11"/>
      <c r="J90" s="11"/>
      <c r="K90" s="11"/>
      <c r="L90" s="11"/>
    </row>
    <row r="91" spans="1:12" ht="12.75">
      <c r="A91" s="14"/>
      <c r="B91" s="162"/>
      <c r="C91" s="162"/>
      <c r="D91" s="162"/>
      <c r="E91" s="162"/>
      <c r="F91" s="12"/>
      <c r="G91" s="12"/>
      <c r="H91" s="11"/>
      <c r="I91" s="11"/>
      <c r="J91" s="11"/>
      <c r="K91" s="11"/>
      <c r="L91" s="11"/>
    </row>
    <row r="92" spans="1:12" ht="12.75">
      <c r="A92" s="15"/>
      <c r="B92" s="15"/>
      <c r="C92" s="15"/>
      <c r="D92" s="15"/>
      <c r="E92" s="15"/>
      <c r="F92" s="12"/>
      <c r="G92" s="12"/>
      <c r="H92" s="11"/>
      <c r="I92" s="11"/>
      <c r="J92" s="11"/>
      <c r="K92" s="11"/>
      <c r="L92" s="11"/>
    </row>
    <row r="93" spans="1:12" ht="12.75">
      <c r="A93" s="14" t="s">
        <v>165</v>
      </c>
      <c r="B93" s="175">
        <f>D33</f>
        <v>5906.7075</v>
      </c>
      <c r="C93" s="175">
        <f>F33</f>
        <v>8047.720000000001</v>
      </c>
      <c r="D93" s="175">
        <f>H33</f>
        <v>9890.68</v>
      </c>
      <c r="E93" s="175">
        <f>J33</f>
        <v>11353.865</v>
      </c>
      <c r="F93" s="12"/>
      <c r="G93" s="12"/>
      <c r="H93" s="11"/>
      <c r="I93" s="11"/>
      <c r="J93" s="11"/>
      <c r="K93" s="11"/>
      <c r="L93" s="11"/>
    </row>
    <row r="94" spans="1:12" ht="12.75">
      <c r="A94" s="15"/>
      <c r="B94" s="176"/>
      <c r="C94" s="176"/>
      <c r="D94" s="176"/>
      <c r="E94" s="176"/>
      <c r="F94" s="12"/>
      <c r="G94" s="12"/>
      <c r="H94" s="11"/>
      <c r="I94" s="11"/>
      <c r="J94" s="11"/>
      <c r="K94" s="11"/>
      <c r="L94" s="11"/>
    </row>
    <row r="95" spans="1:12" ht="12.75">
      <c r="A95" s="173" t="s">
        <v>166</v>
      </c>
      <c r="B95" s="177">
        <f>B93+(B93*E6)</f>
        <v>6615.5124000000005</v>
      </c>
      <c r="C95" s="177">
        <f>C93+(C93*E6)</f>
        <v>9013.4464</v>
      </c>
      <c r="D95" s="177">
        <f>D93+(D93*E6)</f>
        <v>11077.5616</v>
      </c>
      <c r="E95" s="177">
        <f>E93+(E93*E6)</f>
        <v>12716.3288</v>
      </c>
      <c r="F95" s="12" t="s">
        <v>167</v>
      </c>
      <c r="G95" s="12"/>
      <c r="H95" s="11"/>
      <c r="I95" s="11"/>
      <c r="J95" s="11"/>
      <c r="K95" s="11"/>
      <c r="L95" s="11"/>
    </row>
    <row r="96" spans="1:5" ht="12.75">
      <c r="A96" s="15"/>
      <c r="B96" s="15"/>
      <c r="C96" s="15"/>
      <c r="D96" s="15"/>
      <c r="E96" s="15"/>
    </row>
    <row r="97" spans="1:6" ht="12.75">
      <c r="A97" s="14" t="s">
        <v>168</v>
      </c>
      <c r="B97" s="162">
        <f>B95/13</f>
        <v>508.88556923076925</v>
      </c>
      <c r="C97" s="162">
        <f>C95/13</f>
        <v>693.3420307692309</v>
      </c>
      <c r="D97" s="162">
        <f>D95/13</f>
        <v>852.1201230769232</v>
      </c>
      <c r="E97" s="162">
        <f>E95/13</f>
        <v>978.1791384615384</v>
      </c>
      <c r="F97" s="96" t="s">
        <v>169</v>
      </c>
    </row>
    <row r="98" spans="1:5" ht="12.75">
      <c r="A98" s="113"/>
      <c r="B98" s="193"/>
      <c r="C98" s="193"/>
      <c r="D98" s="193"/>
      <c r="E98" s="193"/>
    </row>
    <row r="99" spans="1:5" ht="12.75">
      <c r="A99" s="21"/>
      <c r="B99" s="154"/>
      <c r="C99" s="154"/>
      <c r="D99" s="154"/>
      <c r="E99" s="154"/>
    </row>
    <row r="100" spans="1:5" ht="15">
      <c r="A100" s="194"/>
      <c r="B100" s="154"/>
      <c r="C100" s="154"/>
      <c r="D100" s="154"/>
      <c r="E100" s="154"/>
    </row>
    <row r="101" spans="1:5" ht="15">
      <c r="A101" s="194"/>
      <c r="B101" s="195"/>
      <c r="C101" s="195"/>
      <c r="D101" s="195"/>
      <c r="E101" s="195"/>
    </row>
    <row r="103" ht="15">
      <c r="A103" s="164" t="s">
        <v>170</v>
      </c>
    </row>
    <row r="104" ht="15">
      <c r="A104" s="164"/>
    </row>
    <row r="105" spans="1:4" ht="12.75">
      <c r="A105" t="s">
        <v>171</v>
      </c>
      <c r="B105" s="165">
        <f>C23</f>
        <v>361</v>
      </c>
      <c r="C105" s="178"/>
      <c r="D105" t="s">
        <v>172</v>
      </c>
    </row>
    <row r="106" spans="1:4" ht="12.75">
      <c r="A106" t="s">
        <v>173</v>
      </c>
      <c r="B106" s="165">
        <f>C24</f>
        <v>27.9775</v>
      </c>
      <c r="C106" s="178"/>
      <c r="D106" t="s">
        <v>174</v>
      </c>
    </row>
    <row r="107" spans="1:4" ht="12.75">
      <c r="A107" t="s">
        <v>175</v>
      </c>
      <c r="B107" s="165">
        <f>B97-C25</f>
        <v>119.90806923076923</v>
      </c>
      <c r="C107" s="178"/>
      <c r="D107" t="s">
        <v>176</v>
      </c>
    </row>
    <row r="108" spans="1:4" ht="12.75">
      <c r="A108" t="s">
        <v>175</v>
      </c>
      <c r="B108" s="174">
        <f>B89</f>
        <v>48.20371685606061</v>
      </c>
      <c r="C108" s="178"/>
      <c r="D108" t="s">
        <v>177</v>
      </c>
    </row>
    <row r="109" spans="1:4" ht="12.75">
      <c r="A109" s="166" t="s">
        <v>178</v>
      </c>
      <c r="B109" s="167">
        <f>SUM(B105:B108)</f>
        <v>557.0892860868298</v>
      </c>
      <c r="D109" t="s">
        <v>179</v>
      </c>
    </row>
  </sheetData>
  <sheetProtection/>
  <printOptions gridLines="1" headings="1"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&amp;LKALK_HBZ.XLS&amp;RTabelle 3</oddHeader>
    <oddFooter>&amp;CSeite &amp;P</oddFooter>
  </headerFooter>
  <rowBreaks count="3" manualBreakCount="3">
    <brk id="38" max="65535" man="1"/>
    <brk id="70" max="65535" man="1"/>
    <brk id="7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Grossverbund Kalkulation</dc:title>
  <dc:subject/>
  <dc:creator> </dc:creator>
  <cp:keywords/>
  <dc:description/>
  <cp:lastModifiedBy>Anna Scheidiger</cp:lastModifiedBy>
  <dcterms:created xsi:type="dcterms:W3CDTF">2000-01-09T14:02:12Z</dcterms:created>
  <dcterms:modified xsi:type="dcterms:W3CDTF">2009-08-17T17:11:38Z</dcterms:modified>
  <cp:category/>
  <cp:version/>
  <cp:contentType/>
  <cp:contentStatus/>
</cp:coreProperties>
</file>